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231"/>
  <workbookPr defaultThemeVersion="124226"/>
  <mc:AlternateContent xmlns:mc="http://schemas.openxmlformats.org/markup-compatibility/2006">
    <mc:Choice Requires="x15">
      <x15ac:absPath xmlns:x15ac="http://schemas.microsoft.com/office/spreadsheetml/2010/11/ac" url="C:\Users\gmoerenh\AppData\Local\Microsoft\Windows\INetCache\Content.Outlook\MPS2618L\"/>
    </mc:Choice>
  </mc:AlternateContent>
  <xr:revisionPtr revIDLastSave="0" documentId="13_ncr:1_{2F45429A-B197-4BF7-B957-8044FCC43FAD}" xr6:coauthVersionLast="45" xr6:coauthVersionMax="45" xr10:uidLastSave="{00000000-0000-0000-0000-000000000000}"/>
  <bookViews>
    <workbookView xWindow="-120" yWindow="-120" windowWidth="29040" windowHeight="15840" tabRatio="907" activeTab="9" xr2:uid="{00000000-000D-0000-FFFF-FFFF00000000}"/>
  </bookViews>
  <sheets>
    <sheet name="Gebruiksaanwijzing" sheetId="16" r:id="rId1"/>
    <sheet name="geohydrologie" sheetId="34" r:id="rId2"/>
    <sheet name="korrelgrootte" sheetId="36" r:id="rId3"/>
    <sheet name="Grond TE" sheetId="43" r:id="rId4"/>
    <sheet name="Grond TV" sheetId="51" r:id="rId5"/>
    <sheet name="Grondwater" sheetId="44" r:id="rId6"/>
    <sheet name="bodemlucht" sheetId="35" r:id="rId7"/>
    <sheet name="binnenlucht" sheetId="40" state="hidden" r:id="rId8"/>
    <sheet name="controleboringen IS" sheetId="48" r:id="rId9"/>
    <sheet name="monitoring Vl" sheetId="47" r:id="rId10"/>
    <sheet name="histlog" sheetId="52" state="hidden" r:id="rId11"/>
  </sheets>
  <externalReferences>
    <externalReference r:id="rId12"/>
  </externalReferences>
  <definedNames>
    <definedName name="_xlnm._FilterDatabase" localSheetId="3" hidden="1">'Grond TE'!$B$2:$P$10</definedName>
    <definedName name="_xlnm._FilterDatabase" localSheetId="4" hidden="1">'Grond TV'!$B$2:$AP$10</definedName>
    <definedName name="BS_emailcontact">[1]Kwaliteitsplan!$B$47</definedName>
    <definedName name="BS_naam">[1]Kwaliteitsplan!$B$40</definedName>
    <definedName name="BS_naamcontact">[1]Kwaliteitsplan!$B$42</definedName>
    <definedName name="BSD_emailcontact">[1]Kwaliteitsplan!$B$37</definedName>
    <definedName name="BSD_naam">[1]Kwaliteitsplan!$B$31</definedName>
    <definedName name="BSD_naamcontact">[1]Kwaliteitsplan!$B$32</definedName>
    <definedName name="OG_emailcontact">[1]Kwaliteitsplan!$B$20</definedName>
    <definedName name="OG_naam">#REF!</definedName>
    <definedName name="OG_naamcontact">#REF!</definedName>
    <definedName name="_xlnm.Print_Area" localSheetId="6">bodemlucht!$B$1:$AG$18</definedName>
    <definedName name="_xlnm.Print_Area" localSheetId="3">'Grond TE'!$A$1:$P$59</definedName>
    <definedName name="_xlnm.Print_Area" localSheetId="2">korrelgrootte!$A$1:$AA$58</definedName>
    <definedName name="Station">[1]Kwaliteitsplan!$B$3</definedName>
  </definedNames>
  <calcPr calcId="191029"/>
  <customWorkbookViews>
    <customWorkbookView name="Print view - PF 2" guid="{5EC0FC61-3B7A-448B-AB1C-D97C3908313E}" maximized="1" windowWidth="1276" windowHeight="858" activeSheetId="5"/>
  </customWorkbookViews>
</workbook>
</file>

<file path=xl/calcChain.xml><?xml version="1.0" encoding="utf-8"?>
<calcChain xmlns="http://schemas.openxmlformats.org/spreadsheetml/2006/main">
  <c r="I4" i="43" l="1"/>
  <c r="Y62" i="43" l="1"/>
  <c r="L53" i="43" l="1"/>
  <c r="V62" i="43"/>
  <c r="X62" i="43"/>
  <c r="Y63" i="43"/>
  <c r="Y66" i="43" l="1"/>
  <c r="Y65" i="43"/>
  <c r="Y64" i="43"/>
  <c r="P53" i="43" s="1"/>
  <c r="F7" i="35" l="1"/>
  <c r="F8" i="35"/>
  <c r="F9" i="35"/>
  <c r="F10" i="35"/>
  <c r="F11" i="35"/>
  <c r="F6" i="35"/>
  <c r="P10" i="36" l="1"/>
  <c r="Y11" i="36" l="1"/>
  <c r="Y12" i="36"/>
  <c r="Y13" i="36"/>
  <c r="Y14" i="36"/>
  <c r="Y15" i="36"/>
  <c r="Y16" i="36"/>
  <c r="Y17" i="36"/>
  <c r="Y18" i="36"/>
  <c r="Y19" i="36"/>
  <c r="Y20" i="36"/>
  <c r="Y21" i="36"/>
  <c r="Y22" i="36"/>
  <c r="Y23" i="36"/>
  <c r="Y24" i="36"/>
  <c r="U24" i="36" l="1"/>
  <c r="T24" i="36"/>
  <c r="S24" i="36"/>
  <c r="S23" i="36"/>
  <c r="O4" i="51" l="1"/>
  <c r="J4" i="51"/>
  <c r="E4" i="51"/>
  <c r="AG16" i="35"/>
  <c r="AF16" i="35"/>
  <c r="AE16" i="35"/>
  <c r="AD16" i="35"/>
  <c r="AC16" i="35"/>
  <c r="AB16" i="35"/>
  <c r="AA16" i="35"/>
  <c r="Z16" i="35"/>
  <c r="Y16" i="35"/>
  <c r="X16" i="35"/>
  <c r="W16" i="35"/>
  <c r="W11" i="36" l="1"/>
  <c r="W12" i="36"/>
  <c r="W13" i="36"/>
  <c r="W14" i="36"/>
  <c r="W15" i="36"/>
  <c r="W16" i="36"/>
  <c r="W17" i="36"/>
  <c r="W18" i="36"/>
  <c r="W19" i="36"/>
  <c r="W20" i="36"/>
  <c r="W21" i="36"/>
  <c r="W22" i="36"/>
  <c r="W23" i="36"/>
  <c r="V12" i="36"/>
  <c r="V13" i="36"/>
  <c r="V14" i="36"/>
  <c r="V15" i="36"/>
  <c r="V16" i="36"/>
  <c r="V17" i="36"/>
  <c r="V18" i="36"/>
  <c r="V19" i="36"/>
  <c r="V20" i="36"/>
  <c r="V21" i="36"/>
  <c r="V22" i="36"/>
  <c r="V23" i="36"/>
  <c r="S11" i="36" l="1"/>
  <c r="V11" i="36" s="1"/>
  <c r="T11" i="36"/>
  <c r="U11" i="36"/>
  <c r="Q10" i="36"/>
  <c r="R10" i="36"/>
  <c r="P11" i="36"/>
  <c r="Q11" i="36"/>
  <c r="R11" i="36"/>
  <c r="R13" i="36"/>
  <c r="R14" i="36"/>
  <c r="R15" i="36"/>
  <c r="R16" i="36"/>
  <c r="R17" i="36"/>
  <c r="R18" i="36"/>
  <c r="R19" i="36"/>
  <c r="R20" i="36"/>
  <c r="R21" i="36"/>
  <c r="R22" i="36"/>
  <c r="R23" i="36"/>
  <c r="R12" i="36"/>
  <c r="Q13" i="36"/>
  <c r="Q14" i="36"/>
  <c r="Q15" i="36"/>
  <c r="Q16" i="36"/>
  <c r="Q17" i="36"/>
  <c r="Q18" i="36"/>
  <c r="Q19" i="36"/>
  <c r="Q20" i="36"/>
  <c r="Q21" i="36"/>
  <c r="Q22" i="36"/>
  <c r="Q23" i="36"/>
  <c r="Q12" i="36"/>
  <c r="P13" i="36"/>
  <c r="P14" i="36"/>
  <c r="P15" i="36"/>
  <c r="P16" i="36"/>
  <c r="P17" i="36"/>
  <c r="P18" i="36"/>
  <c r="P19" i="36"/>
  <c r="P20" i="36"/>
  <c r="P21" i="36"/>
  <c r="P22" i="36"/>
  <c r="P23" i="36"/>
  <c r="P12" i="36"/>
  <c r="U13" i="36"/>
  <c r="U14" i="36"/>
  <c r="U15" i="36"/>
  <c r="U16" i="36"/>
  <c r="U17" i="36"/>
  <c r="U18" i="36"/>
  <c r="U19" i="36"/>
  <c r="U20" i="36"/>
  <c r="U21" i="36"/>
  <c r="U22" i="36"/>
  <c r="U23" i="36"/>
  <c r="T13" i="36"/>
  <c r="T14" i="36"/>
  <c r="T15" i="36"/>
  <c r="T16" i="36"/>
  <c r="T17" i="36"/>
  <c r="T18" i="36"/>
  <c r="T19" i="36"/>
  <c r="T20" i="36"/>
  <c r="T21" i="36"/>
  <c r="T22" i="36"/>
  <c r="T23" i="36"/>
  <c r="S13" i="36"/>
  <c r="S14" i="36"/>
  <c r="S15" i="36"/>
  <c r="S16" i="36"/>
  <c r="S17" i="36"/>
  <c r="S18" i="36"/>
  <c r="S19" i="36"/>
  <c r="S20" i="36"/>
  <c r="S21" i="36"/>
  <c r="S22" i="36"/>
  <c r="U10" i="36" l="1"/>
  <c r="S10" i="36"/>
  <c r="T10" i="36"/>
  <c r="S12" i="36"/>
  <c r="U12" i="36"/>
  <c r="T12" i="36"/>
  <c r="P24" i="36"/>
  <c r="Q24" i="36"/>
  <c r="R24" i="36"/>
  <c r="W10" i="36" l="1"/>
  <c r="Y10" i="36"/>
  <c r="V10" i="36"/>
  <c r="X12" i="35" l="1"/>
  <c r="AB12" i="35"/>
  <c r="AF12" i="35"/>
  <c r="AC12" i="35"/>
  <c r="AG12" i="35"/>
  <c r="Y12" i="35"/>
  <c r="Z12" i="35"/>
  <c r="AD12" i="35"/>
  <c r="W12" i="35"/>
  <c r="AA12" i="35"/>
  <c r="AE12" i="35"/>
  <c r="B3" i="16"/>
  <c r="D3" i="36" l="1"/>
  <c r="R9" i="36"/>
  <c r="Q9" i="36"/>
  <c r="P9" i="36"/>
  <c r="R8" i="36"/>
  <c r="Q8" i="36"/>
  <c r="P8" i="36"/>
  <c r="R7" i="36"/>
  <c r="Q7" i="36"/>
  <c r="P7" i="36"/>
  <c r="C3" i="47"/>
  <c r="C3" i="48"/>
  <c r="D4" i="48"/>
  <c r="I4" i="48"/>
  <c r="N4" i="48"/>
  <c r="C3" i="35"/>
  <c r="H6" i="35"/>
  <c r="K6" i="35" s="1"/>
  <c r="H7" i="35"/>
  <c r="K7" i="35" s="1"/>
  <c r="H8" i="35"/>
  <c r="K8" i="35" s="1"/>
  <c r="H9" i="35"/>
  <c r="K9" i="35" s="1"/>
  <c r="H10" i="35"/>
  <c r="K10" i="35" s="1"/>
  <c r="H11" i="35"/>
  <c r="K11" i="35" s="1"/>
  <c r="C3" i="44"/>
  <c r="C3" i="51"/>
  <c r="C3" i="43"/>
  <c r="D4" i="43"/>
  <c r="N4" i="43"/>
  <c r="C3" i="34"/>
  <c r="AD11" i="35" l="1"/>
  <c r="W11" i="35"/>
  <c r="AE11" i="35"/>
  <c r="X11" i="35"/>
  <c r="AF11" i="35"/>
  <c r="Z11" i="35"/>
  <c r="AB11" i="35"/>
  <c r="AC11" i="35"/>
  <c r="Y11" i="35"/>
  <c r="AG11" i="35"/>
  <c r="AA11" i="35"/>
  <c r="AB9" i="35"/>
  <c r="AC9" i="35"/>
  <c r="AD9" i="35"/>
  <c r="X9" i="35"/>
  <c r="AA9" i="35"/>
  <c r="W9" i="35"/>
  <c r="AE9" i="35"/>
  <c r="AF9" i="35"/>
  <c r="Y9" i="35"/>
  <c r="AG9" i="35"/>
  <c r="Z9" i="35"/>
  <c r="W8" i="35"/>
  <c r="AE8" i="35"/>
  <c r="X8" i="35"/>
  <c r="AF8" i="35"/>
  <c r="Y8" i="35"/>
  <c r="AG8" i="35"/>
  <c r="AA8" i="35"/>
  <c r="AD8" i="35"/>
  <c r="Z8" i="35"/>
  <c r="AB8" i="35"/>
  <c r="AC8" i="35"/>
  <c r="AF10" i="35"/>
  <c r="Y10" i="35"/>
  <c r="AG10" i="35"/>
  <c r="Z10" i="35"/>
  <c r="AA10" i="35"/>
  <c r="AC10" i="35"/>
  <c r="AB10" i="35"/>
  <c r="X10" i="35"/>
  <c r="AD10" i="35"/>
  <c r="W10" i="35"/>
  <c r="AE10" i="35"/>
  <c r="Z7" i="35"/>
  <c r="AA7" i="35"/>
  <c r="AB7" i="35"/>
  <c r="Y7" i="35"/>
  <c r="AC7" i="35"/>
  <c r="AD7" i="35"/>
  <c r="AG7" i="35"/>
  <c r="W7" i="35"/>
  <c r="AE7" i="35"/>
  <c r="X7" i="35"/>
  <c r="AF7" i="35"/>
  <c r="AE6" i="35"/>
  <c r="AG6" i="35"/>
  <c r="AF6" i="35"/>
  <c r="AD6" i="35"/>
  <c r="AB6" i="35"/>
  <c r="AA6" i="35"/>
  <c r="Z6" i="35"/>
  <c r="Y6" i="35"/>
  <c r="X6" i="35"/>
  <c r="AC6" i="35"/>
  <c r="X63" i="43"/>
  <c r="V66" i="43"/>
  <c r="V65" i="43"/>
  <c r="X66" i="43"/>
  <c r="T63" i="43"/>
  <c r="W63" i="43"/>
  <c r="T64" i="43"/>
  <c r="K53" i="43" s="1"/>
  <c r="W66" i="43"/>
  <c r="T62" i="43"/>
  <c r="W65" i="43"/>
  <c r="T65" i="43"/>
  <c r="V64" i="43"/>
  <c r="X65" i="43"/>
  <c r="U66" i="43"/>
  <c r="W64" i="43"/>
  <c r="N53" i="43" s="1"/>
  <c r="T66" i="43"/>
  <c r="V63" i="43"/>
  <c r="X64" i="43"/>
  <c r="O53" i="43" s="1"/>
  <c r="W62" i="43"/>
  <c r="U8" i="36"/>
  <c r="W8" i="36" s="1"/>
  <c r="U7" i="36"/>
  <c r="W7" i="36" s="1"/>
  <c r="T9" i="36"/>
  <c r="W6" i="35"/>
  <c r="T8" i="36"/>
  <c r="S7" i="36"/>
  <c r="T7" i="36"/>
  <c r="S8" i="36"/>
  <c r="U9" i="36"/>
  <c r="W9" i="36" s="1"/>
  <c r="S9" i="36"/>
  <c r="V9" i="36" s="1"/>
  <c r="O39" i="51" l="1"/>
  <c r="M53" i="43"/>
  <c r="N39" i="51" s="1"/>
  <c r="P50" i="48"/>
  <c r="Q39" i="51"/>
  <c r="L50" i="48"/>
  <c r="M39" i="51"/>
  <c r="K50" i="48"/>
  <c r="L39" i="51"/>
  <c r="O50" i="48"/>
  <c r="P39" i="51"/>
  <c r="V8" i="36"/>
  <c r="Y9" i="36"/>
  <c r="V7" i="36"/>
  <c r="Y8" i="36"/>
  <c r="Y7" i="36"/>
  <c r="M50" i="48" l="1"/>
  <c r="N50" i="48"/>
</calcChain>
</file>

<file path=xl/sharedStrings.xml><?xml version="1.0" encoding="utf-8"?>
<sst xmlns="http://schemas.openxmlformats.org/spreadsheetml/2006/main" count="543" uniqueCount="351">
  <si>
    <t>Organoleptische kenmerken</t>
  </si>
  <si>
    <t>Analyseresultaten mg/kg ds</t>
  </si>
  <si>
    <t>diepte van (cm-mv) tot (cm-mv)</t>
  </si>
  <si>
    <t>Minerale olie (GC)</t>
  </si>
  <si>
    <t>Benzeen</t>
  </si>
  <si>
    <t>Tolueen</t>
  </si>
  <si>
    <t>Ethylbenzeen</t>
  </si>
  <si>
    <t>Xyleen</t>
  </si>
  <si>
    <t>Naftaleen</t>
  </si>
  <si>
    <t>456e</t>
  </si>
  <si>
    <t>Legende</t>
  </si>
  <si>
    <t>III</t>
  </si>
  <si>
    <t>Org. Stofgehalte:</t>
  </si>
  <si>
    <t xml:space="preserve">Vet lettertype = overschrijdt de </t>
  </si>
  <si>
    <t xml:space="preserve">Onderstreept = overschrijdt de </t>
  </si>
  <si>
    <t xml:space="preserve">Cursief = overschrijdt de </t>
  </si>
  <si>
    <t>Project :</t>
  </si>
  <si>
    <t>*</t>
  </si>
  <si>
    <t>**</t>
  </si>
  <si>
    <t>%</t>
  </si>
  <si>
    <t>MTBE</t>
  </si>
  <si>
    <t>Boordiepte 
(cm-mv)</t>
  </si>
  <si>
    <t>Datum boring</t>
  </si>
  <si>
    <t>Code boring</t>
  </si>
  <si>
    <t>Boring identificatie</t>
  </si>
  <si>
    <t>Monsterdiepte (cm-mv)</t>
  </si>
  <si>
    <t>BZ</t>
  </si>
  <si>
    <t>80-150</t>
  </si>
  <si>
    <t>80-100</t>
  </si>
  <si>
    <t>200-220</t>
  </si>
  <si>
    <t>150-300</t>
  </si>
  <si>
    <t>300-400</t>
  </si>
  <si>
    <t>300-350</t>
  </si>
  <si>
    <t>P1</t>
  </si>
  <si>
    <t>Peilbuis identificatie</t>
  </si>
  <si>
    <t>Code peilbuis</t>
  </si>
  <si>
    <t>Kadastraal perceel</t>
  </si>
  <si>
    <t>pH</t>
  </si>
  <si>
    <t>Analyseresultaten (µg/l)</t>
  </si>
  <si>
    <t>Filterstelling van (cm-mv) tot 
(cm-mv)</t>
  </si>
  <si>
    <t>Veldmetingen</t>
  </si>
  <si>
    <t xml:space="preserve">Datum </t>
  </si>
  <si>
    <t>200-400</t>
  </si>
  <si>
    <t>Diepte (m)</t>
  </si>
  <si>
    <t>Stratigrafie</t>
  </si>
  <si>
    <t>Lithologie</t>
  </si>
  <si>
    <t>Grondwater</t>
  </si>
  <si>
    <t>Watervoerend</t>
  </si>
  <si>
    <t>Hinderende niet continue laag</t>
  </si>
  <si>
    <t>accumulatie</t>
  </si>
  <si>
    <t>Slecht doorlatend</t>
  </si>
  <si>
    <t xml:space="preserve">Watervoerend </t>
  </si>
  <si>
    <t>Textuur, kleur, heterogeniteit</t>
  </si>
  <si>
    <t>% OM</t>
  </si>
  <si>
    <t>% klei</t>
  </si>
  <si>
    <t>Opmerking*</t>
  </si>
  <si>
    <t>Glauconiethoudend</t>
  </si>
  <si>
    <t>5 cm veen</t>
  </si>
  <si>
    <t>Veel water</t>
  </si>
  <si>
    <t>10 % stenen</t>
  </si>
  <si>
    <t>Samenvattende tabel van de Geohydrologie</t>
  </si>
  <si>
    <t>In waterwingebied of beschermingszone</t>
  </si>
  <si>
    <t>Diepte grondwatertafel (m-mv) :</t>
  </si>
  <si>
    <t>Grondwaterstromingsrichting :</t>
  </si>
  <si>
    <t>Topografisch stroomafwaarts/laagste punt</t>
  </si>
  <si>
    <t>Diepte (m-mv)</t>
  </si>
  <si>
    <t xml:space="preserve"> * veen-, klei-, grindlaag, glauconiethoudend, veel water, % stenen, … of andere noemenswaardige laag aanwezig, die de continuïteit van de ondergrond verstoord?</t>
  </si>
  <si>
    <t xml:space="preserve">Date </t>
  </si>
  <si>
    <t>GN tablad of blanco tablad</t>
  </si>
  <si>
    <t>Grondwaterkwetsbaarheid /caractère exploitable</t>
  </si>
  <si>
    <t>Fe mg/l</t>
  </si>
  <si>
    <t>Mn mg/l</t>
  </si>
  <si>
    <t>Ca mg/l</t>
  </si>
  <si>
    <t>Mg mg/l</t>
  </si>
  <si>
    <t>GWZI-pakket geanalyseerd op  pb (m-mv)</t>
  </si>
  <si>
    <t>pb …. (m-mv)</t>
  </si>
  <si>
    <t>(1) BZ: benzine, DI Diesel, OA Olie-aromaten, AN andere</t>
  </si>
  <si>
    <t>(3) Aan te passen overeenkomstig wetgeving en site specifieke parameters</t>
  </si>
  <si>
    <t>Zware Metalen Analyseresultaten mg/kg ds</t>
  </si>
  <si>
    <t>PAK's Analyseresultaten mg/kg ds</t>
  </si>
  <si>
    <t>Gegevens mbt staalname</t>
  </si>
  <si>
    <t>Berekende luchtconcentraties (mg/Nm3)</t>
  </si>
  <si>
    <t>datum staalname</t>
  </si>
  <si>
    <t>monster-
name-
punt</t>
  </si>
  <si>
    <t>volume over AK (Nm³)</t>
  </si>
  <si>
    <t>arseen</t>
  </si>
  <si>
    <t>cadmium</t>
  </si>
  <si>
    <t xml:space="preserve">chroom </t>
  </si>
  <si>
    <t>koper</t>
  </si>
  <si>
    <t>kwik</t>
  </si>
  <si>
    <t>lood</t>
  </si>
  <si>
    <t>nikkel</t>
  </si>
  <si>
    <t>zink</t>
  </si>
  <si>
    <t>naftaleen</t>
  </si>
  <si>
    <t>acenaftyleen</t>
  </si>
  <si>
    <t>fluoreen</t>
  </si>
  <si>
    <t>fenantreen</t>
  </si>
  <si>
    <t>antraceen</t>
  </si>
  <si>
    <t>fluoranteen</t>
  </si>
  <si>
    <t>pyreen</t>
  </si>
  <si>
    <t>benzo(a)antraceen</t>
  </si>
  <si>
    <t>chryseen</t>
  </si>
  <si>
    <t>benzo(b)fluoranteen</t>
  </si>
  <si>
    <t>benzo(k)fluoranteen</t>
  </si>
  <si>
    <t>benzo(a)pyreen</t>
  </si>
  <si>
    <t>dibenz(a,h)antraceen</t>
  </si>
  <si>
    <t>benzo(ghi)peryleen</t>
  </si>
  <si>
    <t>indeno(1,2,3,-cd)pyreen</t>
  </si>
  <si>
    <t>acenafteen</t>
  </si>
  <si>
    <t>(2) blanco geen; *: licht ,** matig; *** sterk of gemeten PID waarde, het  gelijktijdig vermelden van de geurwaarneming en oliewater reactie is niet strikt noodzakelijk</t>
  </si>
  <si>
    <t xml:space="preserve">Vet en rood lettertype = overschrijdt de </t>
  </si>
  <si>
    <t>bestemmingstype</t>
  </si>
  <si>
    <t>methode bepaling K-waarde</t>
  </si>
  <si>
    <t>kozeny/rawls</t>
  </si>
  <si>
    <t>bronzone</t>
  </si>
  <si>
    <t>verspreidingszone</t>
  </si>
  <si>
    <t>code peilbuis</t>
  </si>
  <si>
    <t>filterstelling (m-mv)</t>
  </si>
  <si>
    <t>S</t>
  </si>
  <si>
    <t>gem organische stofgehalte %</t>
  </si>
  <si>
    <t>gem kleigehalte %</t>
  </si>
  <si>
    <t>adres</t>
  </si>
  <si>
    <t>dossiernr°</t>
  </si>
  <si>
    <t>textuur boorstaat</t>
  </si>
  <si>
    <t xml:space="preserve">per zone </t>
  </si>
  <si>
    <t>opmerkingen (kleur, troebelheid, …)</t>
  </si>
  <si>
    <t>controleboringen na IS</t>
  </si>
  <si>
    <t>BL1</t>
  </si>
  <si>
    <t>BL2</t>
  </si>
  <si>
    <t>Debiet 
(ml/min)</t>
  </si>
  <si>
    <t>TPH aliphatic (EC 5-6)</t>
  </si>
  <si>
    <t>TPH aliphatic (EC &gt;10-12)</t>
  </si>
  <si>
    <t>TPH aliphatic (EC &gt;6-8)</t>
  </si>
  <si>
    <t>TPH aliphatic (EC &gt;8-10)</t>
  </si>
  <si>
    <t>TPH aromatic (EC &gt;10-12)</t>
  </si>
  <si>
    <t>TPH aromatic (EC &gt;8-10)</t>
  </si>
  <si>
    <t>Benzene</t>
  </si>
  <si>
    <t>Toluene</t>
  </si>
  <si>
    <t>Ethylbenzene</t>
  </si>
  <si>
    <t>m-Xylene</t>
  </si>
  <si>
    <t>Naphthalene</t>
  </si>
  <si>
    <t>Start
( xx:xx)</t>
  </si>
  <si>
    <t>Einde (xx:xx)</t>
  </si>
  <si>
    <t>CSM</t>
  </si>
  <si>
    <t>9999_BL_ZAND_1</t>
  </si>
  <si>
    <t>Volume over AK
(l)</t>
  </si>
  <si>
    <t>(1) Deze parameters worden gemeten ter hoogte van de volumemeting.</t>
  </si>
  <si>
    <t xml:space="preserve">toelichting standaardtabellen </t>
  </si>
  <si>
    <t>Basisgegevens</t>
  </si>
  <si>
    <t>Geo(hydro)logie</t>
  </si>
  <si>
    <t>Oppervlaktewater op meter afstand</t>
  </si>
  <si>
    <t>Op basis van boorgegevens</t>
  </si>
  <si>
    <t>Op basis van algemene geologie</t>
  </si>
  <si>
    <t>Tankstationstraat 666 te Erembodegem</t>
  </si>
  <si>
    <t>II</t>
  </si>
  <si>
    <t>zone 2: afvalolietank</t>
  </si>
  <si>
    <t xml:space="preserve">Naftaleen </t>
  </si>
  <si>
    <t>zone 1: opslag vaten</t>
  </si>
  <si>
    <t>Volume voorgepompt (l)</t>
  </si>
  <si>
    <t>toestroming (goed, matig, slecht)</t>
  </si>
  <si>
    <t xml:space="preserve">screeningswaarde  CSM: </t>
  </si>
  <si>
    <t>Ethyl-benzeen</t>
  </si>
  <si>
    <t>Naphthaleen</t>
  </si>
  <si>
    <t>Bemon-sterings-duur (min)</t>
  </si>
  <si>
    <t>veldmetingen</t>
  </si>
  <si>
    <t>veldwerk</t>
  </si>
  <si>
    <t>Laboverslag</t>
  </si>
  <si>
    <t>in %</t>
  </si>
  <si>
    <t xml:space="preserve">cumulatief gewischtspercentage per korrelgrootteverdeling </t>
  </si>
  <si>
    <t>textuurbepaling</t>
  </si>
  <si>
    <t>genormeerd op 100%</t>
  </si>
  <si>
    <t>permeabiliteit</t>
  </si>
  <si>
    <t>code</t>
  </si>
  <si>
    <t>grind</t>
  </si>
  <si>
    <t>ds</t>
  </si>
  <si>
    <t>&lt; 2 µm</t>
  </si>
  <si>
    <t>&lt; 16 µm</t>
  </si>
  <si>
    <t>&lt; 50 µm</t>
  </si>
  <si>
    <t>&lt; 63 µm</t>
  </si>
  <si>
    <t>&lt; 125 µm</t>
  </si>
  <si>
    <t>&lt; 250 µm</t>
  </si>
  <si>
    <t>&lt; 500 µm</t>
  </si>
  <si>
    <t>&lt; 1000 µm</t>
  </si>
  <si>
    <t>&lt; 2000 µm</t>
  </si>
  <si>
    <t>zand-fractie (2000-50 µm)</t>
  </si>
  <si>
    <t>leem fractie (50-2µm)</t>
  </si>
  <si>
    <t>klei fractie (&lt;2µm)</t>
  </si>
  <si>
    <t>% Zand fractie</t>
  </si>
  <si>
    <t>% Leem fractie</t>
  </si>
  <si>
    <t>% Klei fractie</t>
  </si>
  <si>
    <t>x</t>
  </si>
  <si>
    <t>y</t>
  </si>
  <si>
    <t>aandachtspunten ikv de Belgische textuurdriehoek</t>
  </si>
  <si>
    <t>grond-klasse</t>
  </si>
  <si>
    <t>berekende k waarde (m/s) (zie richtlijn)</t>
  </si>
  <si>
    <t>referentie zandfractie</t>
  </si>
  <si>
    <t>referentie leemfractie</t>
  </si>
  <si>
    <t>referentie kleifractie</t>
  </si>
  <si>
    <t>a</t>
  </si>
  <si>
    <t>b</t>
  </si>
  <si>
    <t>c</t>
  </si>
  <si>
    <t>d</t>
  </si>
  <si>
    <t>e</t>
  </si>
  <si>
    <t>f</t>
  </si>
  <si>
    <t>g</t>
  </si>
  <si>
    <t>h</t>
  </si>
  <si>
    <t>i</t>
  </si>
  <si>
    <t>j</t>
  </si>
  <si>
    <t>k</t>
  </si>
  <si>
    <t>l</t>
  </si>
  <si>
    <t>m</t>
  </si>
  <si>
    <t>n</t>
  </si>
  <si>
    <t>Grondklasse</t>
  </si>
  <si>
    <t>U</t>
  </si>
  <si>
    <t>K&gt;=35 en L&lt;=55</t>
  </si>
  <si>
    <t>E</t>
  </si>
  <si>
    <t>K&gt;=17,5 en (L+Z/2)&lt;=70</t>
  </si>
  <si>
    <t>A</t>
  </si>
  <si>
    <t>Z&lt;=15 en (L+Z/2)&gt;70</t>
  </si>
  <si>
    <t>Z</t>
  </si>
  <si>
    <t>Z&gt;82,5 en K&lt;8</t>
  </si>
  <si>
    <t>Z&gt;67,5 en K&lt;17,5</t>
  </si>
  <si>
    <t>P</t>
  </si>
  <si>
    <t>Z&gt;50 en K&lt;12,5</t>
  </si>
  <si>
    <t>L</t>
  </si>
  <si>
    <t>rest na ZSP en na A</t>
  </si>
  <si>
    <t>Noot</t>
  </si>
  <si>
    <t>ALGEMEEN</t>
  </si>
  <si>
    <t>De EBSD dient bij de interpretatie rekening te houden met de effecten van voorbehandeling in relatie tot de toepasbaarheid van de textuurdriehoek</t>
  </si>
  <si>
    <t>GRIND</t>
  </si>
  <si>
    <t>Bodems met meer dan 5% grind (klasse &gt;2000 µm) krijgen eventueel de code G; zij vallen strikt gezien buiten de scope van de textuurdriehoek</t>
  </si>
  <si>
    <t xml:space="preserve">vanaf een grindgehalte van 30% wordt de toepasbaarheid van de belgische textuurdriehoek zeer problematisch </t>
  </si>
  <si>
    <t xml:space="preserve">Voor de evaluatie aan de hand van S-Risk kan de klassificatie volgens de belgische textuurdriehoek evenwel indicatief behouden blijven aangezien de minerale fractie (&lt;2000 µm) bepalend is voor het gedrag van de polluent, </t>
  </si>
  <si>
    <t>Voor de evaluatie aan de hand van S-Risk wallonie kan overwogen worden om de grondsoort "G" te weerhouden gezien de matrix veelal lemig zal zijn</t>
  </si>
  <si>
    <t>VEEN</t>
  </si>
  <si>
    <t>Veen- en venige gronden worden vaak gekenmerkt door lage ds gehalten en hoge waarden voor OM (of OS); zij vallen eveneens buiten de scope van de textuurdriehoek en krijgen de code V</t>
  </si>
  <si>
    <t>Aan de hand van de veendriehoek (Stiboka) kan beslist worden of de grond voldoet aan de definitie van een "minerale grond" en of men de klassificatie volgens de Belgische textuurdriehoek zinvol kan toegepast worden</t>
  </si>
  <si>
    <t>In de praktijk blijkt dat vanaf een OS gehalte van 15 à 30% de interpretatie op basis van de belgische textuurdriehoek mogelijks problematisch wordt</t>
  </si>
  <si>
    <t>Indicatief wordt een virtuele boring en hydrogeleogie (print screen) uit DOV hieronder geplakt. Tip: Versmal de webpagina, dan alt+printscreen en plakken.</t>
  </si>
  <si>
    <t>J</t>
  </si>
  <si>
    <t>Project:</t>
  </si>
  <si>
    <r>
      <t xml:space="preserve">boring (diepte m-mv)
</t>
    </r>
    <r>
      <rPr>
        <i/>
        <sz val="11"/>
        <color indexed="8"/>
        <rFont val="Trebuchet MS"/>
        <family val="2"/>
      </rPr>
      <t xml:space="preserve"> van ondiep naar diep</t>
    </r>
  </si>
  <si>
    <t>Bestemmingstype:</t>
  </si>
  <si>
    <t>zone 1: pompeneiland</t>
  </si>
  <si>
    <t>zone 2:</t>
  </si>
  <si>
    <t>zone 3:</t>
  </si>
  <si>
    <r>
      <t>bodemsaneringsnorm</t>
    </r>
    <r>
      <rPr>
        <vertAlign val="superscript"/>
        <sz val="11"/>
        <rFont val="Trebuchet MS"/>
        <family val="2"/>
      </rPr>
      <t>(3)</t>
    </r>
  </si>
  <si>
    <r>
      <t>richtwaarde</t>
    </r>
    <r>
      <rPr>
        <vertAlign val="superscript"/>
        <sz val="11"/>
        <rFont val="Trebuchet MS"/>
        <family val="2"/>
      </rPr>
      <t>(3)</t>
    </r>
  </si>
  <si>
    <r>
      <t>streefwaarde</t>
    </r>
    <r>
      <rPr>
        <vertAlign val="superscript"/>
        <sz val="11"/>
        <rFont val="Trebuchet MS"/>
        <family val="2"/>
      </rPr>
      <t>(3)</t>
    </r>
  </si>
  <si>
    <r>
      <rPr>
        <b/>
        <sz val="11"/>
        <color rgb="FFFF0000"/>
        <rFont val="Trebuchet MS"/>
        <family val="2"/>
      </rPr>
      <t>Vet</t>
    </r>
    <r>
      <rPr>
        <sz val="11"/>
        <color rgb="FFFF0000"/>
        <rFont val="Trebuchet MS"/>
        <family val="2"/>
      </rPr>
      <t xml:space="preserve"> en rood lettertype = overschrijdt de </t>
    </r>
  </si>
  <si>
    <r>
      <t>Karakterisatie</t>
    </r>
    <r>
      <rPr>
        <b/>
        <vertAlign val="superscript"/>
        <sz val="10"/>
        <rFont val="Trebuchet MS"/>
        <family val="2"/>
      </rPr>
      <t>(1)</t>
    </r>
  </si>
  <si>
    <r>
      <t>geur/PID</t>
    </r>
    <r>
      <rPr>
        <b/>
        <vertAlign val="superscript"/>
        <sz val="10"/>
        <rFont val="Trebuchet MS"/>
        <family val="2"/>
      </rPr>
      <t>(2)</t>
    </r>
  </si>
  <si>
    <r>
      <t>O/W test</t>
    </r>
    <r>
      <rPr>
        <b/>
        <vertAlign val="superscript"/>
        <sz val="10"/>
        <rFont val="Trebuchet MS"/>
        <family val="2"/>
      </rPr>
      <t>(2)</t>
    </r>
  </si>
  <si>
    <r>
      <t>Stand gw tov top peilbuis (m-mv)</t>
    </r>
    <r>
      <rPr>
        <b/>
        <vertAlign val="superscript"/>
        <sz val="10"/>
        <rFont val="Trebuchet MS"/>
        <family val="2"/>
      </rPr>
      <t>(1)</t>
    </r>
  </si>
  <si>
    <t>Volume voorgepompt (liter)</t>
  </si>
  <si>
    <r>
      <t>bodemsaneringsnorm</t>
    </r>
    <r>
      <rPr>
        <vertAlign val="superscript"/>
        <sz val="11"/>
        <rFont val="Trebuchet MS"/>
        <family val="2"/>
      </rPr>
      <t>(2)</t>
    </r>
  </si>
  <si>
    <r>
      <t>richtwaarde</t>
    </r>
    <r>
      <rPr>
        <vertAlign val="superscript"/>
        <sz val="11"/>
        <rFont val="Trebuchet MS"/>
        <family val="2"/>
      </rPr>
      <t>(2)</t>
    </r>
  </si>
  <si>
    <r>
      <t>streefwaarde</t>
    </r>
    <r>
      <rPr>
        <vertAlign val="superscript"/>
        <sz val="11"/>
        <rFont val="Trebuchet MS"/>
        <family val="2"/>
      </rPr>
      <t>(2)</t>
    </r>
  </si>
  <si>
    <t xml:space="preserve">Zone: </t>
  </si>
  <si>
    <t>Veldwaarnemingen en toetsing analyseresultaten GROND Tankstationeigen</t>
  </si>
  <si>
    <t>Veldwaarnemingen en toetsing analyseresultaten GROND tankstationvreemd</t>
  </si>
  <si>
    <t xml:space="preserve">Veldwaarnemingen en toetsing analyseresultaten GRONDWATER </t>
  </si>
  <si>
    <r>
      <t>Analyseresultaten</t>
    </r>
    <r>
      <rPr>
        <b/>
        <sz val="12"/>
        <rFont val="Trebuchet MS"/>
        <family val="2"/>
      </rPr>
      <t xml:space="preserve"> (µg)</t>
    </r>
  </si>
  <si>
    <t>Veldwaarnemingen en toetsing analyseresultaten BODEMLUCHT</t>
  </si>
  <si>
    <r>
      <t>Temp</t>
    </r>
    <r>
      <rPr>
        <b/>
        <vertAlign val="superscript"/>
        <sz val="8"/>
        <rFont val="Trebuchet MS"/>
        <family val="2"/>
      </rPr>
      <t>(1)</t>
    </r>
    <r>
      <rPr>
        <b/>
        <sz val="10"/>
        <rFont val="Trebuchet MS"/>
        <family val="2"/>
      </rPr>
      <t xml:space="preserve">
(°C)</t>
    </r>
  </si>
  <si>
    <r>
      <t>Druk</t>
    </r>
    <r>
      <rPr>
        <b/>
        <vertAlign val="superscript"/>
        <sz val="8"/>
        <rFont val="Trebuchet MS"/>
        <family val="2"/>
      </rPr>
      <t>(1)</t>
    </r>
    <r>
      <rPr>
        <b/>
        <sz val="10"/>
        <rFont val="Trebuchet MS"/>
        <family val="2"/>
      </rPr>
      <t xml:space="preserve">
(HPa)</t>
    </r>
  </si>
  <si>
    <t>Veldwaarnemingen en toetsing analyseresultaten GROND NA IS</t>
  </si>
  <si>
    <r>
      <t xml:space="preserve">Stand gw tov top peilbuis (m-mv) </t>
    </r>
    <r>
      <rPr>
        <b/>
        <vertAlign val="superscript"/>
        <sz val="8"/>
        <rFont val="Trebuchet MS"/>
        <family val="2"/>
      </rPr>
      <t>(1)</t>
    </r>
  </si>
  <si>
    <t>Veldwaarnemingen en toetsing analyseresultaten MONITORING GRONDWATER</t>
  </si>
  <si>
    <r>
      <t>Terugsaneerwaarde</t>
    </r>
    <r>
      <rPr>
        <vertAlign val="superscript"/>
        <sz val="11"/>
        <rFont val="Trebuchet MS"/>
        <family val="2"/>
      </rPr>
      <t>(2)</t>
    </r>
  </si>
  <si>
    <t xml:space="preserve">Vet lettertype en rood= overschrijdt de </t>
  </si>
  <si>
    <t xml:space="preserve">versie </t>
  </si>
  <si>
    <t>naam</t>
  </si>
  <si>
    <t>goedgekeurd</t>
  </si>
  <si>
    <t xml:space="preserve">datum </t>
  </si>
  <si>
    <t>opmerking</t>
  </si>
  <si>
    <t>0.1</t>
  </si>
  <si>
    <t>LV</t>
  </si>
  <si>
    <t>lay-out BOFAS 3 en nazicht referenties</t>
  </si>
  <si>
    <t>200-250</t>
  </si>
  <si>
    <t>slecht</t>
  </si>
  <si>
    <t xml:space="preserve">slecht toestroming ingevolge bodem matrix </t>
  </si>
  <si>
    <t>procedure  24h staalname (J/N)</t>
  </si>
  <si>
    <t>0</t>
  </si>
  <si>
    <t>Korrelgrootte / textuurdriehoek / permeabiliteit</t>
  </si>
  <si>
    <t>250-400</t>
  </si>
  <si>
    <t>250-270</t>
  </si>
  <si>
    <t>P5</t>
  </si>
  <si>
    <t>P4</t>
  </si>
  <si>
    <t>456f</t>
  </si>
  <si>
    <t>150-250</t>
  </si>
  <si>
    <t>DI</t>
  </si>
  <si>
    <t>300-330</t>
  </si>
  <si>
    <t>debiet (m³/u)</t>
  </si>
  <si>
    <t>afstand tot de locatie (m)</t>
  </si>
  <si>
    <t>windrichting van de winning (N-O-W-Z-…)</t>
  </si>
  <si>
    <t>diepte filterstelling (m-mv)</t>
  </si>
  <si>
    <t xml:space="preserve">K-waarde uit literatuur (m/d) </t>
  </si>
  <si>
    <t>berekende K-waarde (m/d) (zie ook tabblad korrelgrootte)</t>
  </si>
  <si>
    <t>zware klei</t>
  </si>
  <si>
    <t>klei</t>
  </si>
  <si>
    <t>leem</t>
  </si>
  <si>
    <t>zandleem</t>
  </si>
  <si>
    <t>licht zandleem</t>
  </si>
  <si>
    <t>lemig zand</t>
  </si>
  <si>
    <t>zand</t>
  </si>
  <si>
    <t>voorbeeld</t>
  </si>
  <si>
    <t xml:space="preserve">te hoog grind en DS gehalte </t>
  </si>
  <si>
    <t xml:space="preserve">VB1-  7,5 -8 </t>
  </si>
  <si>
    <t>9999_TSW Leem_GW1</t>
  </si>
  <si>
    <t>9999_BL_ZAND_Kelder</t>
  </si>
  <si>
    <t>9999_BL_Leem_kelder</t>
  </si>
  <si>
    <t>Screeningswaarde bodemlucht mg/m³</t>
  </si>
  <si>
    <t>streefwaarde</t>
  </si>
  <si>
    <t>richtwaarde</t>
  </si>
  <si>
    <t>bodemsaneringsnorm</t>
  </si>
  <si>
    <t>Bestemmingstype</t>
  </si>
  <si>
    <t>I</t>
  </si>
  <si>
    <t>IV</t>
  </si>
  <si>
    <t>V</t>
  </si>
  <si>
    <t>mo</t>
  </si>
  <si>
    <t>Org. stofgehalte (&gt;1%&lt; 10%):</t>
  </si>
  <si>
    <t>BSN VLAREBO</t>
  </si>
  <si>
    <t>correctie org materiaal</t>
  </si>
  <si>
    <t>Terugsaneerwaarde (3)</t>
  </si>
  <si>
    <t>Org. Stofgehalte:(&gt;1&lt;10%)</t>
  </si>
  <si>
    <t xml:space="preserve">Belangrijkste grondwaterwinnningen </t>
  </si>
  <si>
    <t>GM</t>
  </si>
  <si>
    <t>1.04</t>
  </si>
  <si>
    <t>aanpassingen na batch 1_VL</t>
  </si>
  <si>
    <t>1.0</t>
  </si>
  <si>
    <t>versie 1 BOFAS 3</t>
  </si>
  <si>
    <t>2.0</t>
  </si>
  <si>
    <t>versie 2 BOFAS 3</t>
  </si>
  <si>
    <t>Kleigehalte:</t>
  </si>
  <si>
    <t>(2) Aan te passen overeenkomstig wetgeving en sitespecifieke parameters</t>
  </si>
  <si>
    <t>(1) Bij drijflaag vermeldt bovenzijde en onderzijde drijflaag</t>
  </si>
  <si>
    <t>(3) Aan te passen overeenkomstig wetgeving en sitespecifieke parameters</t>
  </si>
  <si>
    <t>(3) Aan te passen overeenkomstig wetgeving en sitespecifieke parameters en voor TSW over te nemen uit het BSP</t>
  </si>
  <si>
    <t>hieronder moeten de gele vakken ingevuld worden zodat deze in de verschillende tabbladen worden overgenomen</t>
  </si>
  <si>
    <t xml:space="preserve">Bij het bodemonderzoek moeten,  indien van toepassing of gekend, de gegevens opgenomen worden overéénkomstig de standaardtabellen zoals weergegeven in de tabbladen. De EBSD mag enkel afwijken van de standaardtabellen mits voorafgaande goedkeuring van BOFAS. </t>
  </si>
  <si>
    <t>In de verschillende tabbladen kunnen relevante gegevens overgenomen zijn, die dan voor de hele duur van het project (BBO, BSP, BSW) weergegeven worden. De verschillende tabbladen die meegedragen (of gecorrigeerd) worden naar de volgende fase zijn: geohydrologie, korrelgrootte, boor/peilbuisgegevens, belangrijkste veldwaarnemingen en de analyseresultaten weergegeven.</t>
  </si>
  <si>
    <t>De uitgevoerde analyses moeten gegroepeerd worden per zone of potentiële bron. Indien afsplitsbaar wordt de tankstationvreemde verontreinigingals aparte zone weergegeven.</t>
  </si>
  <si>
    <t>De standaardtabellen geven dus samen met de figuren een duidelijk beeld van de aanwezige verontreinigingsituatie.</t>
  </si>
  <si>
    <t>3.0</t>
  </si>
  <si>
    <t>naftaleen A</t>
  </si>
  <si>
    <t>naftaleen B</t>
  </si>
  <si>
    <t>aanpassingen bodemlucht en normen naftaleen</t>
  </si>
  <si>
    <t>KVD</t>
  </si>
  <si>
    <t>3.1</t>
  </si>
  <si>
    <t>verwijzing organisch materiaal Grond TE gecorrigeerd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</si>
</sst>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d/mm/yy;@"/>
    <numFmt numFmtId="165" formatCode="General;\&lt;General"/>
    <numFmt numFmtId="166" formatCode="h:mm;@"/>
    <numFmt numFmtId="167" formatCode="0.00000"/>
  </numFmts>
  <fonts count="47">
    <font>
      <sz val="10"/>
      <name val="Arial"/>
    </font>
    <font>
      <sz val="8"/>
      <name val="Arial"/>
      <family val="2"/>
    </font>
    <font>
      <sz val="10"/>
      <name val="Arial"/>
      <family val="2"/>
    </font>
    <font>
      <u/>
      <sz val="10"/>
      <name val="Arial"/>
      <family val="2"/>
    </font>
    <font>
      <i/>
      <sz val="10"/>
      <name val="Arial"/>
      <family val="2"/>
    </font>
    <font>
      <sz val="11"/>
      <name val="Trebuchet MS"/>
      <family val="2"/>
    </font>
    <font>
      <sz val="9"/>
      <name val="Trebuchet MS"/>
      <family val="2"/>
    </font>
    <font>
      <sz val="11"/>
      <name val="Arial"/>
      <family val="2"/>
    </font>
    <font>
      <sz val="12"/>
      <name val="Arial"/>
      <family val="2"/>
    </font>
    <font>
      <sz val="10"/>
      <color rgb="FFFF0000"/>
      <name val="Arial"/>
      <family val="2"/>
    </font>
    <font>
      <sz val="10"/>
      <name val="Trebuchet MS"/>
      <family val="2"/>
    </font>
    <font>
      <b/>
      <sz val="12"/>
      <name val="Trebuchet MS"/>
      <family val="2"/>
    </font>
    <font>
      <b/>
      <sz val="10"/>
      <name val="Trebuchet MS"/>
      <family val="2"/>
    </font>
    <font>
      <b/>
      <sz val="14"/>
      <name val="Trebuchet MS"/>
      <family val="2"/>
    </font>
    <font>
      <sz val="10"/>
      <color rgb="FFFF0000"/>
      <name val="Trebuchet MS"/>
      <family val="2"/>
    </font>
    <font>
      <b/>
      <sz val="18"/>
      <name val="Trebuchet MS"/>
      <family val="2"/>
    </font>
    <font>
      <b/>
      <sz val="11"/>
      <name val="Trebuchet MS"/>
      <family val="2"/>
    </font>
    <font>
      <sz val="14"/>
      <name val="Trebuchet MS"/>
      <family val="2"/>
    </font>
    <font>
      <sz val="11"/>
      <color rgb="FF000000"/>
      <name val="Trebuchet MS"/>
      <family val="2"/>
    </font>
    <font>
      <i/>
      <sz val="11"/>
      <color indexed="8"/>
      <name val="Trebuchet MS"/>
      <family val="2"/>
    </font>
    <font>
      <sz val="11"/>
      <color rgb="FFFF0000"/>
      <name val="Trebuchet MS"/>
      <family val="2"/>
    </font>
    <font>
      <b/>
      <i/>
      <sz val="12"/>
      <color rgb="FF000000"/>
      <name val="Trebuchet MS"/>
      <family val="2"/>
    </font>
    <font>
      <sz val="12"/>
      <color rgb="FF000000"/>
      <name val="Trebuchet MS"/>
      <family val="2"/>
    </font>
    <font>
      <i/>
      <sz val="12"/>
      <color rgb="FF000000"/>
      <name val="Trebuchet MS"/>
      <family val="2"/>
    </font>
    <font>
      <b/>
      <sz val="20"/>
      <name val="Trebuchet MS"/>
      <family val="2"/>
    </font>
    <font>
      <b/>
      <sz val="11"/>
      <color rgb="FFFF0000"/>
      <name val="Trebuchet MS"/>
      <family val="2"/>
    </font>
    <font>
      <b/>
      <sz val="10"/>
      <color rgb="FFFF0000"/>
      <name val="Arial"/>
      <family val="2"/>
    </font>
    <font>
      <b/>
      <sz val="10"/>
      <color indexed="10"/>
      <name val="Trebuchet MS"/>
      <family val="2"/>
    </font>
    <font>
      <u/>
      <sz val="10"/>
      <name val="Trebuchet MS"/>
      <family val="2"/>
    </font>
    <font>
      <i/>
      <sz val="10"/>
      <name val="Trebuchet MS"/>
      <family val="2"/>
    </font>
    <font>
      <b/>
      <sz val="10"/>
      <color rgb="FFFF0000"/>
      <name val="Trebuchet MS"/>
      <family val="2"/>
    </font>
    <font>
      <vertAlign val="superscript"/>
      <sz val="11"/>
      <name val="Trebuchet MS"/>
      <family val="2"/>
    </font>
    <font>
      <u/>
      <sz val="11"/>
      <name val="Trebuchet MS"/>
      <family val="2"/>
    </font>
    <font>
      <i/>
      <sz val="11"/>
      <name val="Trebuchet MS"/>
      <family val="2"/>
    </font>
    <font>
      <b/>
      <vertAlign val="superscript"/>
      <sz val="10"/>
      <name val="Trebuchet MS"/>
      <family val="2"/>
    </font>
    <font>
      <sz val="12"/>
      <name val="Trebuchet MS"/>
      <family val="2"/>
    </font>
    <font>
      <sz val="8"/>
      <name val="Trebuchet MS"/>
      <family val="2"/>
    </font>
    <font>
      <b/>
      <vertAlign val="superscript"/>
      <sz val="8"/>
      <name val="Trebuchet MS"/>
      <family val="2"/>
    </font>
    <font>
      <sz val="10"/>
      <color theme="0" tint="-0.249977111117893"/>
      <name val="Trebuchet MS"/>
      <family val="2"/>
    </font>
    <font>
      <b/>
      <sz val="11"/>
      <color theme="0" tint="-0.249977111117893"/>
      <name val="Trebuchet MS"/>
      <family val="2"/>
    </font>
    <font>
      <sz val="10"/>
      <color theme="0" tint="-0.249977111117893"/>
      <name val="Arial"/>
      <family val="2"/>
    </font>
    <font>
      <sz val="11"/>
      <color theme="0" tint="-0.249977111117893"/>
      <name val="Trebuchet MS"/>
      <family val="2"/>
    </font>
    <font>
      <sz val="9"/>
      <color theme="0" tint="-0.249977111117893"/>
      <name val="Inherit"/>
    </font>
    <font>
      <b/>
      <u/>
      <sz val="11"/>
      <color rgb="FFFF0000"/>
      <name val="Trebuchet MS"/>
      <family val="2"/>
    </font>
    <font>
      <b/>
      <u/>
      <sz val="10"/>
      <color rgb="FFFF0000"/>
      <name val="Arial"/>
      <family val="2"/>
    </font>
    <font>
      <b/>
      <u/>
      <sz val="10"/>
      <color indexed="10"/>
      <name val="Trebuchet MS"/>
      <family val="2"/>
    </font>
    <font>
      <sz val="11"/>
      <color rgb="FFFFC000"/>
      <name val="Trebuchet MS"/>
      <family val="2"/>
    </font>
  </fonts>
  <fills count="14">
    <fill>
      <patternFill patternType="none"/>
    </fill>
    <fill>
      <patternFill patternType="gray125"/>
    </fill>
    <fill>
      <patternFill patternType="solid">
        <fgColor indexed="2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tint="-0.249977111117893"/>
        <bgColor indexed="64"/>
      </patternFill>
    </fill>
    <fill>
      <patternFill patternType="solid">
        <fgColor rgb="FFD9D9D9"/>
        <bgColor rgb="FF000000"/>
      </patternFill>
    </fill>
    <fill>
      <patternFill patternType="solid">
        <fgColor rgb="FFFFC000"/>
        <bgColor rgb="FF000000"/>
      </patternFill>
    </fill>
    <fill>
      <patternFill patternType="solid">
        <fgColor rgb="FFFFFF00"/>
        <bgColor rgb="FF000000"/>
      </patternFill>
    </fill>
    <fill>
      <patternFill patternType="solid">
        <fgColor theme="0" tint="-4.9989318521683403E-2"/>
        <bgColor indexed="64"/>
      </patternFill>
    </fill>
    <fill>
      <patternFill patternType="solid">
        <fgColor theme="0" tint="-4.9989318521683403E-2"/>
        <bgColor rgb="FF000000"/>
      </patternFill>
    </fill>
    <fill>
      <patternFill patternType="solid">
        <fgColor theme="0" tint="-0.14999847407452621"/>
        <bgColor rgb="FF000000"/>
      </patternFill>
    </fill>
    <fill>
      <patternFill patternType="solid">
        <fgColor theme="0"/>
        <bgColor indexed="64"/>
      </patternFill>
    </fill>
    <fill>
      <patternFill patternType="solid">
        <fgColor rgb="FFFAFAFA"/>
        <bgColor indexed="64"/>
      </patternFill>
    </fill>
  </fills>
  <borders count="71">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top/>
      <bottom style="medium">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top/>
      <bottom/>
      <diagonal/>
    </border>
    <border>
      <left style="thin">
        <color indexed="64"/>
      </left>
      <right/>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diagonal/>
    </border>
    <border>
      <left style="thin">
        <color rgb="FF000000"/>
      </left>
      <right/>
      <top style="thin">
        <color rgb="FF000000"/>
      </top>
      <bottom style="thin">
        <color rgb="FF000000"/>
      </bottom>
      <diagonal/>
    </border>
  </borders>
  <cellStyleXfs count="2">
    <xf numFmtId="0" fontId="0" fillId="0" borderId="0"/>
    <xf numFmtId="0" fontId="2" fillId="0" borderId="0"/>
  </cellStyleXfs>
  <cellXfs count="507">
    <xf numFmtId="0" fontId="0" fillId="0" borderId="0" xfId="0"/>
    <xf numFmtId="0" fontId="5" fillId="0" borderId="0" xfId="0" applyFont="1" applyAlignment="1">
      <alignment horizontal="justify" vertical="center"/>
    </xf>
    <xf numFmtId="0" fontId="5" fillId="0" borderId="1" xfId="0" applyFont="1" applyBorder="1" applyAlignment="1">
      <alignment vertical="center" wrapText="1"/>
    </xf>
    <xf numFmtId="0" fontId="5" fillId="0" borderId="1" xfId="0" applyFont="1" applyBorder="1" applyAlignment="1">
      <alignment horizontal="center" vertical="center" wrapText="1"/>
    </xf>
    <xf numFmtId="0" fontId="5" fillId="0" borderId="1" xfId="0" applyFont="1" applyBorder="1" applyAlignment="1">
      <alignment horizontal="right" vertical="center" wrapText="1"/>
    </xf>
    <xf numFmtId="0" fontId="10" fillId="0" borderId="0" xfId="0" applyFont="1"/>
    <xf numFmtId="0" fontId="11" fillId="0" borderId="0" xfId="0" applyFont="1" applyBorder="1" applyAlignment="1">
      <alignment vertical="center" wrapText="1"/>
    </xf>
    <xf numFmtId="0" fontId="12" fillId="0" borderId="38" xfId="0" applyFont="1" applyBorder="1" applyAlignment="1">
      <alignment horizontal="right" vertical="center"/>
    </xf>
    <xf numFmtId="0" fontId="12" fillId="0" borderId="15" xfId="0" applyNumberFormat="1" applyFont="1" applyBorder="1" applyAlignment="1">
      <alignment horizontal="left" vertical="center"/>
    </xf>
    <xf numFmtId="0" fontId="12" fillId="0" borderId="0" xfId="0" applyNumberFormat="1" applyFont="1" applyBorder="1" applyAlignment="1">
      <alignment horizontal="left" vertical="center"/>
    </xf>
    <xf numFmtId="0" fontId="10" fillId="0" borderId="0" xfId="0" applyFont="1" applyAlignment="1">
      <alignment wrapText="1"/>
    </xf>
    <xf numFmtId="0" fontId="10" fillId="0" borderId="0" xfId="0" applyFont="1" applyAlignment="1">
      <alignment horizontal="center" wrapText="1"/>
    </xf>
    <xf numFmtId="0" fontId="12" fillId="0" borderId="0" xfId="0" applyFont="1" applyAlignment="1">
      <alignment wrapText="1"/>
    </xf>
    <xf numFmtId="0" fontId="14" fillId="0" borderId="0" xfId="0" applyFont="1"/>
    <xf numFmtId="0" fontId="10" fillId="0" borderId="0" xfId="0" applyFont="1" applyBorder="1"/>
    <xf numFmtId="0" fontId="16" fillId="9" borderId="10" xfId="0" applyFont="1" applyFill="1" applyBorder="1" applyAlignment="1">
      <alignment vertical="center"/>
    </xf>
    <xf numFmtId="0" fontId="5" fillId="9" borderId="1" xfId="0" applyFont="1" applyFill="1" applyBorder="1" applyAlignment="1">
      <alignment vertical="center" wrapText="1"/>
    </xf>
    <xf numFmtId="0" fontId="5" fillId="9" borderId="1" xfId="0" applyFont="1" applyFill="1" applyBorder="1" applyAlignment="1">
      <alignment horizontal="center" vertical="center" wrapText="1"/>
    </xf>
    <xf numFmtId="0" fontId="5" fillId="0" borderId="1" xfId="0" applyFont="1" applyBorder="1" applyAlignment="1" applyProtection="1">
      <alignment horizontal="justify" vertical="center" wrapText="1"/>
      <protection locked="0"/>
    </xf>
    <xf numFmtId="0" fontId="10" fillId="0" borderId="1" xfId="0" applyFont="1" applyBorder="1" applyProtection="1">
      <protection locked="0"/>
    </xf>
    <xf numFmtId="0" fontId="5" fillId="0" borderId="1" xfId="0" applyFont="1" applyBorder="1" applyAlignment="1" applyProtection="1">
      <alignment horizontal="center" vertical="center" wrapText="1"/>
      <protection locked="0"/>
    </xf>
    <xf numFmtId="0" fontId="18" fillId="0" borderId="0" xfId="0" applyFont="1" applyFill="1" applyBorder="1"/>
    <xf numFmtId="0" fontId="18" fillId="0" borderId="0" xfId="0" applyFont="1" applyFill="1" applyBorder="1" applyAlignment="1">
      <alignment horizontal="left"/>
    </xf>
    <xf numFmtId="0" fontId="18" fillId="0" borderId="0" xfId="0" applyFont="1" applyFill="1" applyBorder="1" applyAlignment="1">
      <alignment horizontal="center"/>
    </xf>
    <xf numFmtId="2" fontId="18" fillId="8" borderId="13" xfId="0" applyNumberFormat="1" applyFont="1" applyFill="1" applyBorder="1" applyProtection="1">
      <protection locked="0"/>
    </xf>
    <xf numFmtId="0" fontId="5" fillId="8" borderId="26" xfId="0" applyFont="1" applyFill="1" applyBorder="1" applyAlignment="1" applyProtection="1">
      <alignment horizontal="center"/>
      <protection locked="0"/>
    </xf>
    <xf numFmtId="0" fontId="18" fillId="8" borderId="16" xfId="0" applyFont="1" applyFill="1" applyBorder="1" applyAlignment="1" applyProtection="1">
      <alignment horizontal="center"/>
      <protection locked="0"/>
    </xf>
    <xf numFmtId="49" fontId="18" fillId="0" borderId="36" xfId="0" applyNumberFormat="1" applyFont="1" applyFill="1" applyBorder="1" applyAlignment="1">
      <alignment horizontal="left"/>
    </xf>
    <xf numFmtId="2" fontId="18" fillId="7" borderId="4" xfId="0" applyNumberFormat="1" applyFont="1" applyFill="1" applyBorder="1"/>
    <xf numFmtId="2" fontId="18" fillId="7" borderId="6" xfId="0" applyNumberFormat="1" applyFont="1" applyFill="1" applyBorder="1"/>
    <xf numFmtId="2" fontId="18" fillId="8" borderId="17" xfId="0" applyNumberFormat="1" applyFont="1" applyFill="1" applyBorder="1" applyProtection="1">
      <protection locked="0"/>
    </xf>
    <xf numFmtId="0" fontId="18" fillId="0" borderId="36" xfId="0" applyFont="1" applyFill="1" applyBorder="1" applyAlignment="1">
      <alignment horizontal="center" vertical="center"/>
    </xf>
    <xf numFmtId="0" fontId="18" fillId="8" borderId="6" xfId="0" applyFont="1" applyFill="1" applyBorder="1" applyAlignment="1" applyProtection="1">
      <alignment horizontal="center"/>
      <protection locked="0"/>
    </xf>
    <xf numFmtId="49" fontId="18" fillId="0" borderId="17" xfId="0" applyNumberFormat="1" applyFont="1" applyFill="1" applyBorder="1" applyAlignment="1">
      <alignment horizontal="left"/>
    </xf>
    <xf numFmtId="0" fontId="20" fillId="8" borderId="6" xfId="0" applyFont="1" applyFill="1" applyBorder="1" applyAlignment="1" applyProtection="1">
      <alignment horizontal="center"/>
      <protection locked="0"/>
    </xf>
    <xf numFmtId="49" fontId="18" fillId="8" borderId="17" xfId="0" applyNumberFormat="1" applyFont="1" applyFill="1" applyBorder="1" applyAlignment="1" applyProtection="1">
      <alignment horizontal="left"/>
      <protection locked="0"/>
    </xf>
    <xf numFmtId="0" fontId="18" fillId="8" borderId="4" xfId="0" applyFont="1" applyFill="1" applyBorder="1" applyAlignment="1" applyProtection="1">
      <alignment horizontal="center"/>
      <protection locked="0"/>
    </xf>
    <xf numFmtId="0" fontId="18" fillId="8" borderId="26" xfId="0" applyFont="1" applyFill="1" applyBorder="1" applyAlignment="1" applyProtection="1">
      <alignment horizontal="center"/>
      <protection locked="0"/>
    </xf>
    <xf numFmtId="0" fontId="18" fillId="8" borderId="1" xfId="0" applyFont="1" applyFill="1" applyBorder="1" applyAlignment="1" applyProtection="1">
      <alignment horizontal="center"/>
      <protection locked="0"/>
    </xf>
    <xf numFmtId="0" fontId="18" fillId="8" borderId="27" xfId="0" applyFont="1" applyFill="1" applyBorder="1" applyAlignment="1" applyProtection="1">
      <alignment horizontal="center"/>
      <protection locked="0"/>
    </xf>
    <xf numFmtId="1" fontId="18" fillId="0" borderId="4" xfId="0" applyNumberFormat="1" applyFont="1" applyFill="1" applyBorder="1" applyAlignment="1">
      <alignment horizontal="center"/>
    </xf>
    <xf numFmtId="1" fontId="18" fillId="0" borderId="1" xfId="0" applyNumberFormat="1" applyFont="1" applyFill="1" applyBorder="1" applyAlignment="1">
      <alignment horizontal="center"/>
    </xf>
    <xf numFmtId="1" fontId="18" fillId="0" borderId="6" xfId="0" applyNumberFormat="1" applyFont="1" applyFill="1" applyBorder="1" applyAlignment="1">
      <alignment horizontal="center"/>
    </xf>
    <xf numFmtId="2" fontId="18" fillId="8" borderId="17" xfId="0" applyNumberFormat="1" applyFont="1" applyFill="1" applyBorder="1" applyAlignment="1" applyProtection="1">
      <alignment wrapText="1"/>
      <protection locked="0"/>
    </xf>
    <xf numFmtId="0" fontId="18" fillId="0" borderId="1" xfId="0" applyFont="1" applyFill="1" applyBorder="1" applyAlignment="1">
      <alignment horizontal="center"/>
    </xf>
    <xf numFmtId="0" fontId="18" fillId="8" borderId="17" xfId="0" applyFont="1" applyFill="1" applyBorder="1" applyProtection="1">
      <protection locked="0"/>
    </xf>
    <xf numFmtId="0" fontId="21" fillId="0" borderId="0" xfId="0" applyFont="1" applyFill="1" applyBorder="1"/>
    <xf numFmtId="0" fontId="22" fillId="0" borderId="0" xfId="0" applyFont="1" applyFill="1" applyBorder="1"/>
    <xf numFmtId="0" fontId="22" fillId="0" borderId="0" xfId="0" applyFont="1" applyFill="1" applyBorder="1" applyAlignment="1">
      <alignment horizontal="left"/>
    </xf>
    <xf numFmtId="0" fontId="22" fillId="0" borderId="0" xfId="0" applyFont="1" applyFill="1" applyBorder="1" applyAlignment="1">
      <alignment horizontal="center"/>
    </xf>
    <xf numFmtId="0" fontId="23" fillId="0" borderId="0" xfId="0" applyFont="1" applyFill="1" applyBorder="1"/>
    <xf numFmtId="0" fontId="23" fillId="0" borderId="0" xfId="0" applyFont="1" applyFill="1" applyBorder="1" applyAlignment="1">
      <alignment horizontal="left"/>
    </xf>
    <xf numFmtId="0" fontId="22" fillId="0" borderId="0" xfId="0" applyFont="1" applyFill="1" applyBorder="1" applyAlignment="1">
      <alignment horizontal="right"/>
    </xf>
    <xf numFmtId="0" fontId="18" fillId="9" borderId="47" xfId="0" applyFont="1" applyFill="1" applyBorder="1" applyAlignment="1">
      <alignment horizontal="left"/>
    </xf>
    <xf numFmtId="0" fontId="18" fillId="9" borderId="38" xfId="0" applyFont="1" applyFill="1" applyBorder="1" applyAlignment="1">
      <alignment horizontal="left"/>
    </xf>
    <xf numFmtId="0" fontId="18" fillId="9" borderId="16" xfId="0" applyFont="1" applyFill="1" applyBorder="1" applyAlignment="1">
      <alignment horizontal="left"/>
    </xf>
    <xf numFmtId="0" fontId="18" fillId="9" borderId="25" xfId="0" applyFont="1" applyFill="1" applyBorder="1"/>
    <xf numFmtId="0" fontId="18" fillId="9" borderId="16" xfId="0" applyFont="1" applyFill="1" applyBorder="1" applyAlignment="1">
      <alignment horizontal="center"/>
    </xf>
    <xf numFmtId="0" fontId="18" fillId="9" borderId="15" xfId="0" applyFont="1" applyFill="1" applyBorder="1" applyAlignment="1">
      <alignment horizontal="center"/>
    </xf>
    <xf numFmtId="0" fontId="18" fillId="9" borderId="38" xfId="0" applyFont="1" applyFill="1" applyBorder="1"/>
    <xf numFmtId="0" fontId="18" fillId="9" borderId="15" xfId="0" applyFont="1" applyFill="1" applyBorder="1"/>
    <xf numFmtId="0" fontId="18" fillId="9" borderId="34" xfId="0" applyFont="1" applyFill="1" applyBorder="1"/>
    <xf numFmtId="0" fontId="18" fillId="10" borderId="38" xfId="0" applyFont="1" applyFill="1" applyBorder="1"/>
    <xf numFmtId="0" fontId="18" fillId="10" borderId="16" xfId="0" applyFont="1" applyFill="1" applyBorder="1"/>
    <xf numFmtId="0" fontId="18" fillId="9" borderId="16" xfId="0" applyFont="1" applyFill="1" applyBorder="1" applyAlignment="1">
      <alignment horizontal="center" vertical="center"/>
    </xf>
    <xf numFmtId="0" fontId="18" fillId="9" borderId="38" xfId="0" applyFont="1" applyFill="1" applyBorder="1" applyAlignment="1"/>
    <xf numFmtId="0" fontId="18" fillId="9" borderId="16" xfId="0" applyFont="1" applyFill="1" applyBorder="1" applyAlignment="1"/>
    <xf numFmtId="0" fontId="18" fillId="9" borderId="39" xfId="0" applyFont="1" applyFill="1" applyBorder="1" applyAlignment="1">
      <alignment horizontal="center" vertical="center" wrapText="1"/>
    </xf>
    <xf numFmtId="0" fontId="18" fillId="9" borderId="10" xfId="0" applyFont="1" applyFill="1" applyBorder="1" applyAlignment="1">
      <alignment horizontal="center" vertical="center" wrapText="1"/>
    </xf>
    <xf numFmtId="0" fontId="18" fillId="9" borderId="11" xfId="0" applyFont="1" applyFill="1" applyBorder="1" applyAlignment="1">
      <alignment horizontal="center" vertical="center" wrapText="1"/>
    </xf>
    <xf numFmtId="0" fontId="18" fillId="9" borderId="12" xfId="0" applyFont="1" applyFill="1" applyBorder="1" applyAlignment="1">
      <alignment horizontal="center" vertical="center" wrapText="1"/>
    </xf>
    <xf numFmtId="0" fontId="18" fillId="10" borderId="10" xfId="0" applyFont="1" applyFill="1" applyBorder="1" applyAlignment="1" applyProtection="1">
      <alignment horizontal="center" vertical="center" wrapText="1"/>
      <protection locked="0"/>
    </xf>
    <xf numFmtId="0" fontId="18" fillId="10" borderId="5" xfId="0" applyFont="1" applyFill="1" applyBorder="1" applyAlignment="1" applyProtection="1">
      <alignment horizontal="center" vertical="center" wrapText="1"/>
      <protection locked="0"/>
    </xf>
    <xf numFmtId="0" fontId="18" fillId="10" borderId="11" xfId="0" applyFont="1" applyFill="1" applyBorder="1" applyAlignment="1" applyProtection="1">
      <alignment horizontal="center" vertical="center" wrapText="1"/>
      <protection locked="0"/>
    </xf>
    <xf numFmtId="0" fontId="18" fillId="9" borderId="5" xfId="0" applyFont="1" applyFill="1" applyBorder="1" applyAlignment="1">
      <alignment horizontal="center" vertical="center" wrapText="1"/>
    </xf>
    <xf numFmtId="0" fontId="18" fillId="9" borderId="28" xfId="0" applyFont="1" applyFill="1" applyBorder="1" applyAlignment="1">
      <alignment horizontal="center" vertical="center" wrapText="1"/>
    </xf>
    <xf numFmtId="0" fontId="18" fillId="10" borderId="10" xfId="0" applyFont="1" applyFill="1" applyBorder="1" applyAlignment="1">
      <alignment horizontal="center" vertical="center" wrapText="1"/>
    </xf>
    <xf numFmtId="0" fontId="18" fillId="10" borderId="11" xfId="0" applyFont="1" applyFill="1" applyBorder="1" applyAlignment="1">
      <alignment horizontal="center" vertical="center" wrapText="1"/>
    </xf>
    <xf numFmtId="0" fontId="18" fillId="9" borderId="35" xfId="0" applyFont="1" applyFill="1" applyBorder="1" applyAlignment="1">
      <alignment horizontal="center" vertical="center" wrapText="1"/>
    </xf>
    <xf numFmtId="0" fontId="5" fillId="9" borderId="10" xfId="0" applyFont="1" applyFill="1" applyBorder="1" applyAlignment="1">
      <alignment horizontal="center" vertical="center" wrapText="1"/>
    </xf>
    <xf numFmtId="0" fontId="5" fillId="9" borderId="11" xfId="0" applyFont="1" applyFill="1" applyBorder="1" applyAlignment="1">
      <alignment horizontal="center" vertical="center" wrapText="1"/>
    </xf>
    <xf numFmtId="0" fontId="18" fillId="3" borderId="44" xfId="0" applyFont="1" applyFill="1" applyBorder="1" applyAlignment="1"/>
    <xf numFmtId="0" fontId="18" fillId="3" borderId="47" xfId="0" applyFont="1" applyFill="1" applyBorder="1" applyAlignment="1"/>
    <xf numFmtId="0" fontId="18" fillId="3" borderId="45" xfId="0" applyFont="1" applyFill="1" applyBorder="1" applyAlignment="1"/>
    <xf numFmtId="0" fontId="18" fillId="3" borderId="56" xfId="0" applyFont="1" applyFill="1" applyBorder="1" applyAlignment="1"/>
    <xf numFmtId="0" fontId="18" fillId="3" borderId="56" xfId="0" applyFont="1" applyFill="1" applyBorder="1" applyAlignment="1">
      <alignment horizontal="center"/>
    </xf>
    <xf numFmtId="0" fontId="18" fillId="3" borderId="57" xfId="0" applyFont="1" applyFill="1" applyBorder="1" applyAlignment="1">
      <alignment horizontal="center"/>
    </xf>
    <xf numFmtId="0" fontId="18" fillId="3" borderId="44" xfId="0" applyFont="1" applyFill="1" applyBorder="1"/>
    <xf numFmtId="0" fontId="18" fillId="3" borderId="56" xfId="0" applyFont="1" applyFill="1" applyBorder="1"/>
    <xf numFmtId="0" fontId="18" fillId="3" borderId="57" xfId="0" applyFont="1" applyFill="1" applyBorder="1"/>
    <xf numFmtId="0" fontId="18" fillId="11" borderId="0" xfId="0" applyFont="1" applyFill="1" applyBorder="1"/>
    <xf numFmtId="0" fontId="18" fillId="3" borderId="0" xfId="0" applyFont="1" applyFill="1" applyBorder="1"/>
    <xf numFmtId="0" fontId="18" fillId="3" borderId="0" xfId="0" applyFont="1" applyFill="1" applyBorder="1" applyAlignment="1">
      <alignment horizontal="center" vertical="center"/>
    </xf>
    <xf numFmtId="0" fontId="12" fillId="3" borderId="27" xfId="0" applyFont="1" applyFill="1" applyBorder="1" applyAlignment="1">
      <alignment horizontal="center" vertical="center"/>
    </xf>
    <xf numFmtId="0" fontId="10" fillId="3" borderId="26" xfId="0" applyFont="1" applyFill="1" applyBorder="1" applyAlignment="1">
      <alignment vertical="center"/>
    </xf>
    <xf numFmtId="0" fontId="12" fillId="3" borderId="28" xfId="0" applyFont="1" applyFill="1" applyBorder="1" applyAlignment="1">
      <alignment horizontal="center" vertical="center"/>
    </xf>
    <xf numFmtId="0" fontId="12" fillId="3" borderId="12" xfId="0" applyFont="1" applyFill="1" applyBorder="1" applyAlignment="1">
      <alignment vertical="center"/>
    </xf>
    <xf numFmtId="0" fontId="12" fillId="3" borderId="20" xfId="0" applyFont="1" applyFill="1" applyBorder="1" applyAlignment="1">
      <alignment vertical="center"/>
    </xf>
    <xf numFmtId="0" fontId="10" fillId="3" borderId="3" xfId="0" applyFont="1" applyFill="1" applyBorder="1" applyAlignment="1">
      <alignment vertical="center"/>
    </xf>
    <xf numFmtId="0" fontId="12" fillId="0" borderId="0" xfId="0" applyFont="1" applyFill="1"/>
    <xf numFmtId="0" fontId="12" fillId="2" borderId="10" xfId="0" applyFont="1" applyFill="1" applyBorder="1" applyAlignment="1">
      <alignment horizontal="center" textRotation="90" wrapText="1"/>
    </xf>
    <xf numFmtId="0" fontId="12" fillId="2" borderId="5" xfId="0" applyFont="1" applyFill="1" applyBorder="1" applyAlignment="1">
      <alignment horizontal="center" textRotation="90" wrapText="1"/>
    </xf>
    <xf numFmtId="0" fontId="12" fillId="2" borderId="11" xfId="0" applyFont="1" applyFill="1" applyBorder="1" applyAlignment="1">
      <alignment horizontal="center" textRotation="90" wrapText="1"/>
    </xf>
    <xf numFmtId="0" fontId="12" fillId="2" borderId="12" xfId="0" applyFont="1" applyFill="1" applyBorder="1" applyAlignment="1">
      <alignment horizontal="center" textRotation="90" wrapText="1"/>
    </xf>
    <xf numFmtId="0" fontId="12" fillId="0" borderId="0" xfId="0" applyFont="1"/>
    <xf numFmtId="0" fontId="10" fillId="0" borderId="0" xfId="0" applyFont="1" applyBorder="1" applyAlignment="1">
      <alignment horizontal="center"/>
    </xf>
    <xf numFmtId="0" fontId="12" fillId="0" borderId="38" xfId="0" applyFont="1" applyFill="1" applyBorder="1" applyAlignment="1">
      <alignment vertical="center"/>
    </xf>
    <xf numFmtId="0" fontId="10" fillId="0" borderId="7" xfId="0" applyFont="1" applyBorder="1" applyAlignment="1" applyProtection="1">
      <alignment horizontal="center"/>
      <protection locked="0"/>
    </xf>
    <xf numFmtId="0" fontId="10" fillId="0" borderId="8" xfId="0" applyFont="1" applyBorder="1" applyAlignment="1" applyProtection="1">
      <alignment horizontal="center"/>
      <protection locked="0"/>
    </xf>
    <xf numFmtId="164" fontId="10" fillId="0" borderId="8" xfId="0" applyNumberFormat="1" applyFont="1" applyBorder="1" applyAlignment="1" applyProtection="1">
      <alignment horizontal="center"/>
      <protection locked="0"/>
    </xf>
    <xf numFmtId="0" fontId="10" fillId="0" borderId="9" xfId="0" applyFont="1" applyBorder="1" applyAlignment="1" applyProtection="1">
      <alignment horizontal="center"/>
      <protection locked="0"/>
    </xf>
    <xf numFmtId="165" fontId="10" fillId="0" borderId="7" xfId="0" applyNumberFormat="1" applyFont="1" applyBorder="1" applyAlignment="1" applyProtection="1">
      <alignment horizontal="center"/>
      <protection locked="0"/>
    </xf>
    <xf numFmtId="165" fontId="10" fillId="0" borderId="24" xfId="0" applyNumberFormat="1" applyFont="1" applyBorder="1" applyProtection="1">
      <protection locked="0"/>
    </xf>
    <xf numFmtId="165" fontId="10" fillId="0" borderId="8" xfId="0" applyNumberFormat="1" applyFont="1" applyBorder="1" applyProtection="1">
      <protection locked="0"/>
    </xf>
    <xf numFmtId="165" fontId="10" fillId="0" borderId="9" xfId="0" applyNumberFormat="1" applyFont="1" applyBorder="1" applyProtection="1">
      <protection locked="0"/>
    </xf>
    <xf numFmtId="0" fontId="10" fillId="0" borderId="1" xfId="0" applyFont="1" applyBorder="1" applyAlignment="1" applyProtection="1">
      <alignment horizontal="center"/>
      <protection locked="0"/>
    </xf>
    <xf numFmtId="0" fontId="10" fillId="0" borderId="6" xfId="0" applyFont="1" applyBorder="1" applyAlignment="1" applyProtection="1">
      <alignment horizontal="center"/>
      <protection locked="0"/>
    </xf>
    <xf numFmtId="0" fontId="10" fillId="0" borderId="4" xfId="0" applyFont="1" applyBorder="1" applyAlignment="1" applyProtection="1">
      <alignment horizontal="center"/>
      <protection locked="0"/>
    </xf>
    <xf numFmtId="164" fontId="10" fillId="0" borderId="1" xfId="0" applyNumberFormat="1" applyFont="1" applyBorder="1" applyAlignment="1" applyProtection="1">
      <alignment horizontal="center"/>
      <protection locked="0"/>
    </xf>
    <xf numFmtId="165" fontId="10" fillId="0" borderId="4" xfId="0" applyNumberFormat="1" applyFont="1" applyBorder="1" applyAlignment="1" applyProtection="1">
      <alignment horizontal="center"/>
      <protection locked="0"/>
    </xf>
    <xf numFmtId="0" fontId="10" fillId="0" borderId="22" xfId="0" applyFont="1" applyBorder="1" applyAlignment="1" applyProtection="1">
      <alignment horizontal="center"/>
      <protection locked="0"/>
    </xf>
    <xf numFmtId="0" fontId="10" fillId="0" borderId="5" xfId="0" applyFont="1" applyBorder="1" applyAlignment="1" applyProtection="1">
      <alignment horizontal="center"/>
      <protection locked="0"/>
    </xf>
    <xf numFmtId="164" fontId="10" fillId="0" borderId="5" xfId="0" applyNumberFormat="1" applyFont="1" applyBorder="1" applyAlignment="1" applyProtection="1">
      <alignment horizontal="center"/>
      <protection locked="0"/>
    </xf>
    <xf numFmtId="0" fontId="10" fillId="0" borderId="23" xfId="0" applyFont="1" applyBorder="1" applyAlignment="1" applyProtection="1">
      <alignment horizontal="center"/>
      <protection locked="0"/>
    </xf>
    <xf numFmtId="0" fontId="10" fillId="0" borderId="11" xfId="0" applyFont="1" applyBorder="1" applyAlignment="1" applyProtection="1">
      <alignment horizontal="center"/>
      <protection locked="0"/>
    </xf>
    <xf numFmtId="165" fontId="10" fillId="0" borderId="10" xfId="0" applyNumberFormat="1" applyFont="1" applyBorder="1" applyAlignment="1" applyProtection="1">
      <alignment horizontal="center"/>
      <protection locked="0"/>
    </xf>
    <xf numFmtId="165" fontId="10" fillId="0" borderId="5" xfId="0" applyNumberFormat="1" applyFont="1" applyBorder="1" applyProtection="1">
      <protection locked="0"/>
    </xf>
    <xf numFmtId="165" fontId="10" fillId="0" borderId="11" xfId="0" applyNumberFormat="1" applyFont="1" applyBorder="1" applyProtection="1">
      <protection locked="0"/>
    </xf>
    <xf numFmtId="0" fontId="10" fillId="3" borderId="2" xfId="0" applyFont="1" applyFill="1" applyBorder="1"/>
    <xf numFmtId="0" fontId="10" fillId="3" borderId="3" xfId="0" applyFont="1" applyFill="1" applyBorder="1"/>
    <xf numFmtId="0" fontId="12" fillId="2" borderId="28" xfId="0" applyFont="1" applyFill="1" applyBorder="1" applyAlignment="1">
      <alignment horizontal="center" textRotation="90" wrapText="1"/>
    </xf>
    <xf numFmtId="0" fontId="12" fillId="2" borderId="33" xfId="0" applyFont="1" applyFill="1" applyBorder="1" applyAlignment="1">
      <alignment horizontal="center" textRotation="90" wrapText="1"/>
    </xf>
    <xf numFmtId="0" fontId="12" fillId="2" borderId="32" xfId="0" applyFont="1" applyFill="1" applyBorder="1" applyAlignment="1">
      <alignment horizontal="center" textRotation="90" wrapText="1"/>
    </xf>
    <xf numFmtId="0" fontId="12" fillId="2" borderId="35" xfId="0" applyFont="1" applyFill="1" applyBorder="1" applyAlignment="1">
      <alignment horizontal="center" textRotation="90" wrapText="1"/>
    </xf>
    <xf numFmtId="164" fontId="10" fillId="0" borderId="0" xfId="0" applyNumberFormat="1" applyFont="1" applyBorder="1" applyAlignment="1">
      <alignment horizontal="center"/>
    </xf>
    <xf numFmtId="0" fontId="29" fillId="0" borderId="0" xfId="0" applyFont="1" applyFill="1" applyBorder="1"/>
    <xf numFmtId="0" fontId="35" fillId="0" borderId="0" xfId="0" applyFont="1"/>
    <xf numFmtId="0" fontId="11" fillId="0" borderId="0" xfId="0" applyFont="1"/>
    <xf numFmtId="0" fontId="12" fillId="2" borderId="12" xfId="1" applyFont="1" applyFill="1" applyBorder="1" applyAlignment="1">
      <alignment horizontal="center" textRotation="90" wrapText="1"/>
    </xf>
    <xf numFmtId="165" fontId="10" fillId="0" borderId="0" xfId="0" applyNumberFormat="1" applyFont="1" applyBorder="1"/>
    <xf numFmtId="0" fontId="12" fillId="0" borderId="44" xfId="0" applyFont="1" applyFill="1" applyBorder="1" applyAlignment="1">
      <alignment horizontal="center" vertical="center"/>
    </xf>
    <xf numFmtId="0" fontId="10" fillId="0" borderId="0" xfId="0" quotePrefix="1" applyFont="1" applyFill="1" applyAlignment="1">
      <alignment horizontal="left"/>
    </xf>
    <xf numFmtId="0" fontId="33" fillId="0" borderId="0" xfId="0" applyFont="1" applyBorder="1" applyAlignment="1"/>
    <xf numFmtId="0" fontId="4" fillId="0" borderId="0" xfId="0" applyFont="1" applyBorder="1" applyAlignment="1"/>
    <xf numFmtId="0" fontId="5" fillId="0" borderId="0" xfId="0" applyFont="1" applyFill="1" applyBorder="1" applyAlignment="1">
      <alignment horizontal="right"/>
    </xf>
    <xf numFmtId="0" fontId="0" fillId="0" borderId="0" xfId="0" applyBorder="1" applyAlignment="1"/>
    <xf numFmtId="164" fontId="10" fillId="0" borderId="7" xfId="0" applyNumberFormat="1" applyFont="1" applyBorder="1" applyAlignment="1" applyProtection="1">
      <alignment horizontal="center"/>
      <protection locked="0"/>
    </xf>
    <xf numFmtId="165" fontId="10" fillId="0" borderId="7" xfId="0" applyNumberFormat="1" applyFont="1" applyBorder="1" applyProtection="1">
      <protection locked="0"/>
    </xf>
    <xf numFmtId="164" fontId="10" fillId="0" borderId="4" xfId="0" applyNumberFormat="1" applyFont="1" applyBorder="1" applyAlignment="1" applyProtection="1">
      <alignment horizontal="center"/>
      <protection locked="0"/>
    </xf>
    <xf numFmtId="165" fontId="10" fillId="0" borderId="38" xfId="0" applyNumberFormat="1" applyFont="1" applyBorder="1" applyProtection="1">
      <protection locked="0"/>
    </xf>
    <xf numFmtId="165" fontId="10" fillId="0" borderId="15" xfId="0" applyNumberFormat="1" applyFont="1" applyBorder="1" applyProtection="1">
      <protection locked="0"/>
    </xf>
    <xf numFmtId="165" fontId="10" fillId="0" borderId="16" xfId="0" applyNumberFormat="1" applyFont="1" applyBorder="1" applyProtection="1">
      <protection locked="0"/>
    </xf>
    <xf numFmtId="0" fontId="10" fillId="0" borderId="10" xfId="0" applyFont="1" applyBorder="1" applyAlignment="1" applyProtection="1">
      <alignment horizontal="center"/>
      <protection locked="0"/>
    </xf>
    <xf numFmtId="164" fontId="10" fillId="0" borderId="10" xfId="0" applyNumberFormat="1" applyFont="1" applyBorder="1" applyAlignment="1" applyProtection="1">
      <alignment horizontal="center"/>
      <protection locked="0"/>
    </xf>
    <xf numFmtId="165" fontId="10" fillId="0" borderId="22" xfId="0" applyNumberFormat="1" applyFont="1" applyBorder="1" applyProtection="1">
      <protection locked="0"/>
    </xf>
    <xf numFmtId="165" fontId="10" fillId="0" borderId="37" xfId="0" applyNumberFormat="1" applyFont="1" applyBorder="1" applyProtection="1">
      <protection locked="0"/>
    </xf>
    <xf numFmtId="165" fontId="10" fillId="0" borderId="23" xfId="0" applyNumberFormat="1" applyFont="1" applyBorder="1" applyProtection="1">
      <protection locked="0"/>
    </xf>
    <xf numFmtId="0" fontId="10" fillId="0" borderId="40" xfId="0" applyFont="1" applyBorder="1" applyAlignment="1" applyProtection="1">
      <alignment horizontal="center"/>
      <protection locked="0"/>
    </xf>
    <xf numFmtId="165" fontId="10" fillId="0" borderId="43" xfId="0" applyNumberFormat="1" applyFont="1" applyBorder="1" applyProtection="1">
      <protection locked="0"/>
    </xf>
    <xf numFmtId="165" fontId="10" fillId="0" borderId="40" xfId="0" applyNumberFormat="1" applyFont="1" applyBorder="1" applyProtection="1">
      <protection locked="0"/>
    </xf>
    <xf numFmtId="0" fontId="10" fillId="0" borderId="27" xfId="0" applyFont="1" applyBorder="1" applyAlignment="1" applyProtection="1">
      <alignment horizontal="center"/>
      <protection locked="0"/>
    </xf>
    <xf numFmtId="165" fontId="10" fillId="0" borderId="4" xfId="0" applyNumberFormat="1" applyFont="1" applyBorder="1" applyProtection="1">
      <protection locked="0"/>
    </xf>
    <xf numFmtId="165" fontId="10" fillId="0" borderId="1" xfId="0" applyNumberFormat="1" applyFont="1" applyBorder="1" applyProtection="1">
      <protection locked="0"/>
    </xf>
    <xf numFmtId="165" fontId="10" fillId="0" borderId="27" xfId="0" applyNumberFormat="1" applyFont="1" applyBorder="1" applyProtection="1">
      <protection locked="0"/>
    </xf>
    <xf numFmtId="165" fontId="10" fillId="0" borderId="6" xfId="0" applyNumberFormat="1" applyFont="1" applyBorder="1" applyProtection="1">
      <protection locked="0"/>
    </xf>
    <xf numFmtId="165" fontId="10" fillId="0" borderId="61" xfId="0" applyNumberFormat="1" applyFont="1" applyBorder="1" applyProtection="1">
      <protection locked="0"/>
    </xf>
    <xf numFmtId="165" fontId="10" fillId="0" borderId="20" xfId="0" applyNumberFormat="1" applyFont="1" applyBorder="1" applyProtection="1">
      <protection locked="0"/>
    </xf>
    <xf numFmtId="165" fontId="10" fillId="0" borderId="10" xfId="0" applyNumberFormat="1" applyFont="1" applyBorder="1" applyProtection="1">
      <protection locked="0"/>
    </xf>
    <xf numFmtId="165" fontId="10" fillId="0" borderId="28" xfId="0" applyNumberFormat="1" applyFont="1" applyBorder="1" applyProtection="1">
      <protection locked="0"/>
    </xf>
    <xf numFmtId="165" fontId="10" fillId="0" borderId="22" xfId="0" applyNumberFormat="1" applyFont="1" applyBorder="1" applyAlignment="1" applyProtection="1">
      <alignment horizontal="center"/>
      <protection locked="0"/>
    </xf>
    <xf numFmtId="0" fontId="10" fillId="0" borderId="28" xfId="0" applyFont="1" applyBorder="1" applyAlignment="1" applyProtection="1">
      <alignment horizontal="center"/>
      <protection locked="0"/>
    </xf>
    <xf numFmtId="0" fontId="27" fillId="0" borderId="15" xfId="0" applyFont="1" applyBorder="1" applyProtection="1">
      <protection locked="0"/>
    </xf>
    <xf numFmtId="0" fontId="27" fillId="0" borderId="16" xfId="0" applyFont="1" applyBorder="1" applyProtection="1">
      <protection locked="0"/>
    </xf>
    <xf numFmtId="0" fontId="28" fillId="0" borderId="1" xfId="0" applyFont="1" applyBorder="1" applyProtection="1">
      <protection locked="0"/>
    </xf>
    <xf numFmtId="0" fontId="28" fillId="0" borderId="6" xfId="0" applyFont="1" applyBorder="1" applyProtection="1">
      <protection locked="0"/>
    </xf>
    <xf numFmtId="0" fontId="29" fillId="0" borderId="5" xfId="0" applyFont="1" applyFill="1" applyBorder="1" applyProtection="1">
      <protection locked="0"/>
    </xf>
    <xf numFmtId="0" fontId="29" fillId="0" borderId="11" xfId="0" applyFont="1" applyFill="1" applyBorder="1" applyProtection="1">
      <protection locked="0"/>
    </xf>
    <xf numFmtId="0" fontId="27" fillId="0" borderId="25" xfId="0" applyFont="1" applyBorder="1" applyProtection="1">
      <protection locked="0"/>
    </xf>
    <xf numFmtId="0" fontId="27" fillId="0" borderId="34" xfId="0" applyFont="1" applyBorder="1" applyProtection="1">
      <protection locked="0"/>
    </xf>
    <xf numFmtId="0" fontId="28" fillId="0" borderId="26" xfId="0" applyFont="1" applyBorder="1" applyProtection="1">
      <protection locked="0"/>
    </xf>
    <xf numFmtId="0" fontId="28" fillId="0" borderId="27" xfId="0" applyFont="1" applyBorder="1" applyProtection="1">
      <protection locked="0"/>
    </xf>
    <xf numFmtId="0" fontId="29" fillId="0" borderId="12" xfId="0" applyFont="1" applyFill="1" applyBorder="1" applyProtection="1">
      <protection locked="0"/>
    </xf>
    <xf numFmtId="0" fontId="29" fillId="0" borderId="28" xfId="0" applyFont="1" applyFill="1" applyBorder="1" applyProtection="1">
      <protection locked="0"/>
    </xf>
    <xf numFmtId="0" fontId="36" fillId="0" borderId="0" xfId="0" applyFont="1" applyBorder="1"/>
    <xf numFmtId="0" fontId="12" fillId="5" borderId="44" xfId="0" applyFont="1" applyFill="1" applyBorder="1"/>
    <xf numFmtId="2" fontId="10" fillId="0" borderId="8" xfId="0" applyNumberFormat="1" applyFont="1" applyBorder="1" applyAlignment="1">
      <alignment horizontal="center"/>
    </xf>
    <xf numFmtId="11" fontId="10" fillId="0" borderId="9" xfId="0" applyNumberFormat="1" applyFont="1" applyBorder="1" applyAlignment="1">
      <alignment horizontal="center"/>
    </xf>
    <xf numFmtId="2" fontId="10" fillId="0" borderId="4" xfId="0" applyNumberFormat="1" applyFont="1" applyBorder="1" applyAlignment="1">
      <alignment horizontal="center"/>
    </xf>
    <xf numFmtId="2" fontId="10" fillId="0" borderId="26" xfId="0" applyNumberFormat="1" applyFont="1" applyBorder="1" applyAlignment="1">
      <alignment horizontal="center"/>
    </xf>
    <xf numFmtId="2" fontId="10" fillId="0" borderId="3" xfId="0" applyNumberFormat="1" applyFont="1" applyBorder="1" applyAlignment="1">
      <alignment horizontal="center"/>
    </xf>
    <xf numFmtId="16" fontId="10" fillId="0" borderId="0" xfId="0" quotePrefix="1" applyNumberFormat="1" applyFont="1" applyFill="1" applyBorder="1"/>
    <xf numFmtId="0" fontId="10" fillId="0" borderId="0" xfId="0" applyFont="1" applyAlignment="1">
      <alignment horizontal="center"/>
    </xf>
    <xf numFmtId="20" fontId="10" fillId="0" borderId="0" xfId="0" applyNumberFormat="1" applyFont="1"/>
    <xf numFmtId="167" fontId="10" fillId="0" borderId="0" xfId="0" applyNumberFormat="1" applyFont="1"/>
    <xf numFmtId="0" fontId="11" fillId="0" borderId="13" xfId="0" applyFont="1" applyFill="1" applyBorder="1" applyAlignment="1">
      <alignment vertical="center"/>
    </xf>
    <xf numFmtId="0" fontId="12" fillId="3" borderId="44" xfId="0" applyFont="1" applyFill="1" applyBorder="1" applyAlignment="1">
      <alignment horizontal="center" wrapText="1"/>
    </xf>
    <xf numFmtId="0" fontId="12" fillId="3" borderId="48" xfId="0" applyFont="1" applyFill="1" applyBorder="1" applyAlignment="1">
      <alignment horizontal="center" wrapText="1"/>
    </xf>
    <xf numFmtId="0" fontId="12" fillId="3" borderId="49" xfId="0" applyFont="1" applyFill="1" applyBorder="1" applyAlignment="1">
      <alignment horizontal="center" wrapText="1"/>
    </xf>
    <xf numFmtId="0" fontId="12" fillId="3" borderId="50" xfId="0" applyFont="1" applyFill="1" applyBorder="1" applyAlignment="1">
      <alignment horizontal="center" wrapText="1"/>
    </xf>
    <xf numFmtId="0" fontId="12" fillId="3" borderId="51" xfId="0" applyFont="1" applyFill="1" applyBorder="1" applyAlignment="1">
      <alignment horizontal="center" wrapText="1"/>
    </xf>
    <xf numFmtId="0" fontId="12" fillId="3" borderId="52" xfId="0" applyFont="1" applyFill="1" applyBorder="1" applyAlignment="1">
      <alignment horizontal="center" wrapText="1"/>
    </xf>
    <xf numFmtId="0" fontId="12" fillId="3" borderId="53" xfId="0" applyFont="1" applyFill="1" applyBorder="1" applyAlignment="1">
      <alignment horizontal="center" wrapText="1"/>
    </xf>
    <xf numFmtId="0" fontId="12" fillId="3" borderId="54" xfId="0" applyFont="1" applyFill="1" applyBorder="1" applyAlignment="1">
      <alignment horizontal="center" wrapText="1"/>
    </xf>
    <xf numFmtId="0" fontId="12" fillId="3" borderId="55" xfId="0" applyFont="1" applyFill="1" applyBorder="1" applyAlignment="1">
      <alignment horizontal="center" wrapText="1"/>
    </xf>
    <xf numFmtId="16" fontId="10" fillId="0" borderId="41" xfId="0" applyNumberFormat="1" applyFont="1" applyBorder="1" applyProtection="1">
      <protection locked="0"/>
    </xf>
    <xf numFmtId="166" fontId="10" fillId="0" borderId="24" xfId="0" applyNumberFormat="1" applyFont="1" applyBorder="1" applyAlignment="1" applyProtection="1">
      <alignment horizontal="center"/>
      <protection locked="0"/>
    </xf>
    <xf numFmtId="1" fontId="10" fillId="0" borderId="24" xfId="0" applyNumberFormat="1" applyFont="1" applyBorder="1" applyAlignment="1" applyProtection="1">
      <alignment horizontal="center"/>
      <protection locked="0"/>
    </xf>
    <xf numFmtId="1" fontId="10" fillId="4" borderId="4" xfId="0" applyNumberFormat="1" applyFont="1" applyFill="1" applyBorder="1" applyAlignment="1" applyProtection="1">
      <alignment horizontal="center"/>
      <protection locked="0"/>
    </xf>
    <xf numFmtId="1" fontId="10" fillId="4" borderId="1" xfId="0" applyNumberFormat="1" applyFont="1" applyFill="1" applyBorder="1" applyAlignment="1" applyProtection="1">
      <alignment horizontal="center"/>
      <protection locked="0"/>
    </xf>
    <xf numFmtId="0" fontId="10" fillId="4" borderId="1" xfId="0" applyFont="1" applyFill="1" applyBorder="1" applyAlignment="1" applyProtection="1">
      <alignment horizontal="center"/>
      <protection locked="0"/>
    </xf>
    <xf numFmtId="0" fontId="10" fillId="4" borderId="8" xfId="0" applyFont="1" applyFill="1" applyBorder="1" applyAlignment="1" applyProtection="1">
      <alignment horizontal="center"/>
      <protection locked="0"/>
    </xf>
    <xf numFmtId="0" fontId="10" fillId="4" borderId="9" xfId="0" applyFont="1" applyFill="1" applyBorder="1" applyAlignment="1" applyProtection="1">
      <alignment horizontal="center"/>
      <protection locked="0"/>
    </xf>
    <xf numFmtId="16" fontId="10" fillId="0" borderId="17" xfId="0" applyNumberFormat="1" applyFont="1" applyBorder="1" applyProtection="1">
      <protection locked="0"/>
    </xf>
    <xf numFmtId="16" fontId="10" fillId="0" borderId="42" xfId="0" applyNumberFormat="1" applyFont="1" applyBorder="1" applyProtection="1">
      <protection locked="0"/>
    </xf>
    <xf numFmtId="1" fontId="10" fillId="0" borderId="24" xfId="0" applyNumberFormat="1" applyFont="1" applyBorder="1" applyAlignment="1" applyProtection="1">
      <alignment horizontal="center"/>
    </xf>
    <xf numFmtId="0" fontId="10" fillId="0" borderId="18" xfId="0" applyFont="1" applyBorder="1" applyProtection="1">
      <protection locked="0"/>
    </xf>
    <xf numFmtId="0" fontId="10" fillId="0" borderId="10" xfId="0" applyFont="1" applyBorder="1" applyProtection="1">
      <protection locked="0"/>
    </xf>
    <xf numFmtId="0" fontId="10" fillId="0" borderId="12" xfId="0" applyFont="1" applyBorder="1" applyProtection="1">
      <protection locked="0"/>
    </xf>
    <xf numFmtId="0" fontId="10" fillId="0" borderId="31" xfId="0" applyFont="1" applyBorder="1" applyAlignment="1" applyProtection="1">
      <alignment horizontal="center"/>
      <protection locked="0"/>
    </xf>
    <xf numFmtId="166" fontId="10" fillId="0" borderId="66" xfId="0" applyNumberFormat="1" applyFont="1" applyBorder="1" applyAlignment="1" applyProtection="1">
      <alignment horizontal="center"/>
      <protection locked="0"/>
    </xf>
    <xf numFmtId="1" fontId="10" fillId="0" borderId="66" xfId="0" applyNumberFormat="1" applyFont="1" applyBorder="1" applyAlignment="1" applyProtection="1">
      <alignment horizontal="center"/>
      <protection locked="0"/>
    </xf>
    <xf numFmtId="2" fontId="10" fillId="0" borderId="67" xfId="0" applyNumberFormat="1" applyFont="1" applyBorder="1" applyAlignment="1">
      <alignment horizontal="center"/>
    </xf>
    <xf numFmtId="11" fontId="10" fillId="0" borderId="68" xfId="0" applyNumberFormat="1" applyFont="1" applyBorder="1" applyAlignment="1">
      <alignment horizontal="center"/>
    </xf>
    <xf numFmtId="166" fontId="10" fillId="0" borderId="12" xfId="0" applyNumberFormat="1" applyFont="1" applyBorder="1" applyAlignment="1" applyProtection="1">
      <alignment horizontal="center"/>
      <protection locked="0"/>
    </xf>
    <xf numFmtId="1" fontId="10" fillId="0" borderId="12" xfId="0" applyNumberFormat="1" applyFont="1" applyBorder="1" applyAlignment="1" applyProtection="1">
      <alignment horizontal="center"/>
    </xf>
    <xf numFmtId="2" fontId="10" fillId="0" borderId="5" xfId="0" applyNumberFormat="1" applyFont="1" applyBorder="1" applyAlignment="1">
      <alignment horizontal="center"/>
    </xf>
    <xf numFmtId="11" fontId="10" fillId="0" borderId="11" xfId="0" applyNumberFormat="1" applyFont="1" applyBorder="1" applyAlignment="1">
      <alignment horizontal="center"/>
    </xf>
    <xf numFmtId="0" fontId="10" fillId="0" borderId="67" xfId="0" applyFont="1" applyBorder="1" applyAlignment="1" applyProtection="1">
      <alignment horizontal="center"/>
      <protection locked="0"/>
    </xf>
    <xf numFmtId="0" fontId="10" fillId="0" borderId="5" xfId="0" applyFont="1" applyBorder="1" applyProtection="1">
      <protection locked="0"/>
    </xf>
    <xf numFmtId="1" fontId="10" fillId="4" borderId="10" xfId="0" applyNumberFormat="1" applyFont="1" applyFill="1" applyBorder="1" applyAlignment="1" applyProtection="1">
      <alignment horizontal="center"/>
      <protection locked="0"/>
    </xf>
    <xf numFmtId="1" fontId="10" fillId="4" borderId="5" xfId="0" applyNumberFormat="1" applyFont="1" applyFill="1" applyBorder="1" applyAlignment="1" applyProtection="1">
      <alignment horizontal="center"/>
      <protection locked="0"/>
    </xf>
    <xf numFmtId="0" fontId="10" fillId="4" borderId="5" xfId="0" applyFont="1" applyFill="1" applyBorder="1" applyAlignment="1" applyProtection="1">
      <alignment horizontal="center"/>
      <protection locked="0"/>
    </xf>
    <xf numFmtId="0" fontId="10" fillId="4" borderId="11" xfId="0" applyFont="1" applyFill="1" applyBorder="1" applyAlignment="1" applyProtection="1">
      <alignment horizontal="center"/>
      <protection locked="0"/>
    </xf>
    <xf numFmtId="2" fontId="10" fillId="0" borderId="10" xfId="0" applyNumberFormat="1" applyFont="1" applyBorder="1" applyAlignment="1">
      <alignment horizontal="center"/>
    </xf>
    <xf numFmtId="2" fontId="10" fillId="0" borderId="12" xfId="0" applyNumberFormat="1" applyFont="1" applyBorder="1" applyAlignment="1">
      <alignment horizontal="center"/>
    </xf>
    <xf numFmtId="2" fontId="10" fillId="0" borderId="30" xfId="0" applyNumberFormat="1" applyFont="1" applyBorder="1" applyAlignment="1">
      <alignment horizontal="center"/>
    </xf>
    <xf numFmtId="165" fontId="10" fillId="0" borderId="26" xfId="0" applyNumberFormat="1" applyFont="1" applyBorder="1" applyProtection="1">
      <protection locked="0"/>
    </xf>
    <xf numFmtId="165" fontId="10" fillId="0" borderId="12" xfId="0" applyNumberFormat="1" applyFont="1" applyBorder="1" applyProtection="1">
      <protection locked="0"/>
    </xf>
    <xf numFmtId="0" fontId="10" fillId="0" borderId="0" xfId="1" applyFont="1"/>
    <xf numFmtId="0" fontId="12" fillId="2" borderId="10" xfId="1" applyFont="1" applyFill="1" applyBorder="1" applyAlignment="1">
      <alignment horizontal="center" textRotation="90" wrapText="1"/>
    </xf>
    <xf numFmtId="0" fontId="12" fillId="2" borderId="11" xfId="1" applyFont="1" applyFill="1" applyBorder="1" applyAlignment="1">
      <alignment horizontal="center" textRotation="90" wrapText="1"/>
    </xf>
    <xf numFmtId="0" fontId="12" fillId="2" borderId="18" xfId="1" applyFont="1" applyFill="1" applyBorder="1" applyAlignment="1">
      <alignment horizontal="center" textRotation="90" wrapText="1"/>
    </xf>
    <xf numFmtId="0" fontId="12" fillId="2" borderId="5" xfId="1" applyFont="1" applyFill="1" applyBorder="1" applyAlignment="1">
      <alignment horizontal="center" textRotation="90" wrapText="1"/>
    </xf>
    <xf numFmtId="0" fontId="12" fillId="2" borderId="37" xfId="1" applyFont="1" applyFill="1" applyBorder="1" applyAlignment="1">
      <alignment horizontal="center" textRotation="90" wrapText="1"/>
    </xf>
    <xf numFmtId="0" fontId="10" fillId="0" borderId="0" xfId="1" applyFont="1" applyBorder="1" applyAlignment="1">
      <alignment horizontal="center"/>
    </xf>
    <xf numFmtId="0" fontId="10" fillId="0" borderId="0" xfId="1" applyFont="1" applyBorder="1"/>
    <xf numFmtId="0" fontId="11" fillId="0" borderId="38" xfId="1" applyFont="1" applyFill="1" applyBorder="1" applyAlignment="1">
      <alignment horizontal="left" vertical="center"/>
    </xf>
    <xf numFmtId="0" fontId="10" fillId="0" borderId="52" xfId="1" applyFont="1" applyFill="1" applyBorder="1" applyAlignment="1" applyProtection="1">
      <alignment horizontal="center"/>
      <protection locked="0"/>
    </xf>
    <xf numFmtId="0" fontId="10" fillId="0" borderId="55" xfId="1" applyFont="1" applyFill="1" applyBorder="1" applyAlignment="1" applyProtection="1">
      <alignment horizontal="center"/>
      <protection locked="0"/>
    </xf>
    <xf numFmtId="164" fontId="10" fillId="0" borderId="52" xfId="1" applyNumberFormat="1" applyFont="1" applyFill="1" applyBorder="1" applyAlignment="1" applyProtection="1">
      <alignment horizontal="center"/>
      <protection locked="0"/>
    </xf>
    <xf numFmtId="0" fontId="10" fillId="0" borderId="54" xfId="1" applyFont="1" applyFill="1" applyBorder="1" applyAlignment="1" applyProtection="1">
      <alignment horizontal="center"/>
      <protection locked="0"/>
    </xf>
    <xf numFmtId="0" fontId="10" fillId="0" borderId="4" xfId="1" applyFont="1" applyFill="1" applyBorder="1" applyAlignment="1" applyProtection="1">
      <alignment horizontal="center"/>
      <protection locked="0"/>
    </xf>
    <xf numFmtId="0" fontId="10" fillId="0" borderId="6" xfId="1" applyFont="1" applyFill="1" applyBorder="1" applyAlignment="1" applyProtection="1">
      <alignment horizontal="center"/>
      <protection locked="0"/>
    </xf>
    <xf numFmtId="164" fontId="10" fillId="0" borderId="4" xfId="1" applyNumberFormat="1" applyFont="1" applyFill="1" applyBorder="1" applyAlignment="1" applyProtection="1">
      <alignment horizontal="center"/>
      <protection locked="0"/>
    </xf>
    <xf numFmtId="0" fontId="10" fillId="0" borderId="1" xfId="1" applyFont="1" applyFill="1" applyBorder="1" applyAlignment="1" applyProtection="1">
      <alignment horizontal="center"/>
      <protection locked="0"/>
    </xf>
    <xf numFmtId="164" fontId="10" fillId="0" borderId="10" xfId="1" applyNumberFormat="1" applyFont="1" applyFill="1" applyBorder="1" applyAlignment="1" applyProtection="1">
      <alignment horizontal="center"/>
      <protection locked="0"/>
    </xf>
    <xf numFmtId="0" fontId="10" fillId="0" borderId="5" xfId="1" applyFont="1" applyFill="1" applyBorder="1" applyAlignment="1" applyProtection="1">
      <alignment horizontal="center"/>
      <protection locked="0"/>
    </xf>
    <xf numFmtId="0" fontId="10" fillId="0" borderId="11" xfId="1" applyFont="1" applyFill="1" applyBorder="1" applyAlignment="1" applyProtection="1">
      <alignment horizontal="center"/>
      <protection locked="0"/>
    </xf>
    <xf numFmtId="0" fontId="10" fillId="0" borderId="7" xfId="1" applyFont="1" applyFill="1" applyBorder="1" applyAlignment="1" applyProtection="1">
      <alignment horizontal="center"/>
      <protection locked="0"/>
    </xf>
    <xf numFmtId="14" fontId="10" fillId="0" borderId="9" xfId="1" applyNumberFormat="1" applyFont="1" applyFill="1" applyBorder="1" applyAlignment="1" applyProtection="1">
      <alignment horizontal="center"/>
      <protection locked="0"/>
    </xf>
    <xf numFmtId="164" fontId="10" fillId="0" borderId="7" xfId="1" applyNumberFormat="1" applyFont="1" applyFill="1" applyBorder="1" applyAlignment="1" applyProtection="1">
      <alignment horizontal="center"/>
      <protection locked="0"/>
    </xf>
    <xf numFmtId="0" fontId="10" fillId="0" borderId="8" xfId="1" applyFont="1" applyFill="1" applyBorder="1" applyAlignment="1" applyProtection="1">
      <alignment horizontal="center"/>
      <protection locked="0"/>
    </xf>
    <xf numFmtId="14" fontId="10" fillId="0" borderId="6" xfId="1" applyNumberFormat="1" applyFont="1" applyFill="1" applyBorder="1" applyAlignment="1" applyProtection="1">
      <alignment horizontal="center"/>
      <protection locked="0"/>
    </xf>
    <xf numFmtId="0" fontId="10" fillId="0" borderId="31" xfId="1" applyFont="1" applyFill="1" applyBorder="1" applyAlignment="1" applyProtection="1">
      <alignment horizontal="center"/>
      <protection locked="0"/>
    </xf>
    <xf numFmtId="0" fontId="10" fillId="0" borderId="35" xfId="1" applyFont="1" applyFill="1" applyBorder="1" applyAlignment="1" applyProtection="1">
      <alignment horizontal="center"/>
      <protection locked="0"/>
    </xf>
    <xf numFmtId="164" fontId="10" fillId="0" borderId="31" xfId="1" applyNumberFormat="1" applyFont="1" applyFill="1" applyBorder="1" applyAlignment="1" applyProtection="1">
      <alignment horizontal="center"/>
      <protection locked="0"/>
    </xf>
    <xf numFmtId="0" fontId="10" fillId="0" borderId="32" xfId="1" applyFont="1" applyFill="1" applyBorder="1" applyAlignment="1" applyProtection="1">
      <alignment horizontal="center"/>
      <protection locked="0"/>
    </xf>
    <xf numFmtId="0" fontId="10" fillId="0" borderId="10" xfId="1" applyFont="1" applyBorder="1" applyAlignment="1" applyProtection="1">
      <alignment horizontal="center"/>
      <protection locked="0"/>
    </xf>
    <xf numFmtId="0" fontId="10" fillId="0" borderId="11" xfId="1" applyFont="1" applyBorder="1" applyAlignment="1" applyProtection="1">
      <alignment horizontal="center"/>
      <protection locked="0"/>
    </xf>
    <xf numFmtId="164" fontId="10" fillId="0" borderId="10" xfId="1" applyNumberFormat="1" applyFont="1" applyBorder="1" applyAlignment="1" applyProtection="1">
      <alignment horizontal="center"/>
      <protection locked="0"/>
    </xf>
    <xf numFmtId="0" fontId="10" fillId="0" borderId="5" xfId="1" applyFont="1" applyBorder="1" applyAlignment="1" applyProtection="1">
      <alignment horizontal="center"/>
      <protection locked="0"/>
    </xf>
    <xf numFmtId="0" fontId="27" fillId="0" borderId="38" xfId="1" applyFont="1" applyBorder="1" applyProtection="1">
      <protection locked="0"/>
    </xf>
    <xf numFmtId="0" fontId="27" fillId="0" borderId="15" xfId="1" applyFont="1" applyBorder="1" applyProtection="1">
      <protection locked="0"/>
    </xf>
    <xf numFmtId="0" fontId="27" fillId="0" borderId="34" xfId="1" applyFont="1" applyBorder="1" applyProtection="1">
      <protection locked="0"/>
    </xf>
    <xf numFmtId="0" fontId="27" fillId="0" borderId="16" xfId="1" applyFont="1" applyBorder="1" applyProtection="1">
      <protection locked="0"/>
    </xf>
    <xf numFmtId="0" fontId="28" fillId="0" borderId="4" xfId="1" applyFont="1" applyBorder="1" applyProtection="1">
      <protection locked="0"/>
    </xf>
    <xf numFmtId="0" fontId="28" fillId="0" borderId="1" xfId="1" applyFont="1" applyBorder="1" applyProtection="1">
      <protection locked="0"/>
    </xf>
    <xf numFmtId="0" fontId="28" fillId="0" borderId="27" xfId="1" applyFont="1" applyBorder="1" applyProtection="1">
      <protection locked="0"/>
    </xf>
    <xf numFmtId="0" fontId="28" fillId="0" borderId="6" xfId="1" applyFont="1" applyBorder="1" applyProtection="1">
      <protection locked="0"/>
    </xf>
    <xf numFmtId="0" fontId="29" fillId="0" borderId="10" xfId="1" applyFont="1" applyFill="1" applyBorder="1" applyProtection="1">
      <protection locked="0"/>
    </xf>
    <xf numFmtId="0" fontId="29" fillId="0" borderId="5" xfId="1" applyFont="1" applyFill="1" applyBorder="1" applyProtection="1">
      <protection locked="0"/>
    </xf>
    <xf numFmtId="0" fontId="29" fillId="0" borderId="28" xfId="1" applyFont="1" applyFill="1" applyBorder="1" applyProtection="1">
      <protection locked="0"/>
    </xf>
    <xf numFmtId="0" fontId="29" fillId="0" borderId="11" xfId="1" applyFont="1" applyFill="1" applyBorder="1" applyProtection="1">
      <protection locked="0"/>
    </xf>
    <xf numFmtId="0" fontId="5" fillId="9" borderId="1" xfId="0" applyFont="1" applyFill="1" applyBorder="1" applyAlignment="1" applyProtection="1">
      <alignment horizontal="center" vertical="center" wrapText="1"/>
      <protection locked="0"/>
    </xf>
    <xf numFmtId="49" fontId="18" fillId="0" borderId="17" xfId="0" applyNumberFormat="1" applyFont="1" applyFill="1" applyBorder="1" applyAlignment="1" applyProtection="1">
      <alignment horizontal="left"/>
      <protection locked="0"/>
    </xf>
    <xf numFmtId="0" fontId="18" fillId="0" borderId="4" xfId="0" applyFont="1" applyFill="1" applyBorder="1" applyAlignment="1" applyProtection="1">
      <alignment horizontal="center"/>
      <protection locked="0"/>
    </xf>
    <xf numFmtId="0" fontId="18" fillId="0" borderId="6" xfId="0" applyFont="1" applyFill="1" applyBorder="1" applyAlignment="1" applyProtection="1">
      <alignment horizontal="center"/>
      <protection locked="0"/>
    </xf>
    <xf numFmtId="0" fontId="18" fillId="0" borderId="26" xfId="0" applyFont="1" applyFill="1" applyBorder="1" applyAlignment="1" applyProtection="1">
      <alignment horizontal="center"/>
      <protection locked="0"/>
    </xf>
    <xf numFmtId="0" fontId="18" fillId="0" borderId="1" xfId="0" applyFont="1" applyFill="1" applyBorder="1" applyAlignment="1" applyProtection="1">
      <alignment horizontal="center"/>
      <protection locked="0"/>
    </xf>
    <xf numFmtId="0" fontId="18" fillId="0" borderId="27" xfId="0" applyFont="1" applyFill="1" applyBorder="1" applyAlignment="1" applyProtection="1">
      <alignment horizontal="center"/>
      <protection locked="0"/>
    </xf>
    <xf numFmtId="165" fontId="10" fillId="0" borderId="63" xfId="0" applyNumberFormat="1" applyFont="1" applyBorder="1" applyAlignment="1" applyProtection="1">
      <alignment wrapText="1"/>
      <protection locked="0"/>
    </xf>
    <xf numFmtId="165" fontId="10" fillId="0" borderId="36" xfId="0" applyNumberFormat="1" applyFont="1" applyBorder="1" applyAlignment="1" applyProtection="1">
      <alignment wrapText="1"/>
      <protection locked="0"/>
    </xf>
    <xf numFmtId="165" fontId="10" fillId="0" borderId="62" xfId="0" applyNumberFormat="1" applyFont="1" applyBorder="1" applyAlignment="1" applyProtection="1">
      <alignment wrapText="1"/>
      <protection locked="0"/>
    </xf>
    <xf numFmtId="164" fontId="10" fillId="0" borderId="38" xfId="0" applyNumberFormat="1" applyFont="1" applyBorder="1" applyAlignment="1" applyProtection="1">
      <alignment horizontal="center"/>
      <protection locked="0"/>
    </xf>
    <xf numFmtId="0" fontId="10" fillId="0" borderId="15" xfId="0" applyFont="1" applyBorder="1" applyAlignment="1" applyProtection="1">
      <alignment horizontal="center"/>
      <protection locked="0"/>
    </xf>
    <xf numFmtId="0" fontId="10" fillId="0" borderId="16" xfId="0" applyFont="1" applyBorder="1" applyAlignment="1" applyProtection="1">
      <alignment horizontal="center"/>
      <protection locked="0"/>
    </xf>
    <xf numFmtId="165" fontId="10" fillId="0" borderId="60" xfId="0" applyNumberFormat="1" applyFont="1" applyBorder="1" applyAlignment="1" applyProtection="1">
      <alignment wrapText="1"/>
      <protection locked="0"/>
    </xf>
    <xf numFmtId="0" fontId="27" fillId="0" borderId="38" xfId="0" applyFont="1" applyBorder="1" applyProtection="1">
      <protection locked="0"/>
    </xf>
    <xf numFmtId="0" fontId="28" fillId="0" borderId="4" xfId="0" applyFont="1" applyBorder="1" applyProtection="1">
      <protection locked="0"/>
    </xf>
    <xf numFmtId="0" fontId="29" fillId="0" borderId="10" xfId="0" applyFont="1" applyFill="1" applyBorder="1" applyProtection="1">
      <protection locked="0"/>
    </xf>
    <xf numFmtId="0" fontId="28" fillId="5" borderId="30" xfId="0" applyFont="1" applyFill="1" applyBorder="1" applyProtection="1">
      <protection locked="0"/>
    </xf>
    <xf numFmtId="0" fontId="10" fillId="3" borderId="69" xfId="0" applyFont="1" applyFill="1" applyBorder="1"/>
    <xf numFmtId="0" fontId="28" fillId="5" borderId="45" xfId="0" applyFont="1" applyFill="1" applyBorder="1" applyProtection="1">
      <protection locked="0"/>
    </xf>
    <xf numFmtId="0" fontId="5" fillId="0" borderId="0" xfId="0" applyFont="1" applyBorder="1" applyAlignment="1">
      <alignment horizontal="center" vertical="center" wrapText="1"/>
    </xf>
    <xf numFmtId="0" fontId="5" fillId="3" borderId="1" xfId="0" applyFont="1" applyFill="1" applyBorder="1" applyAlignment="1">
      <alignment vertical="center" wrapText="1"/>
    </xf>
    <xf numFmtId="0" fontId="5" fillId="3" borderId="1" xfId="0" applyFont="1" applyFill="1" applyBorder="1" applyAlignment="1" applyProtection="1">
      <alignment horizontal="center" vertical="center" wrapText="1"/>
      <protection locked="0"/>
    </xf>
    <xf numFmtId="0" fontId="5" fillId="3" borderId="1" xfId="0" applyFont="1" applyFill="1" applyBorder="1" applyAlignment="1">
      <alignment horizontal="justify" vertical="center" wrapText="1"/>
    </xf>
    <xf numFmtId="0" fontId="5" fillId="3" borderId="1" xfId="0" applyFont="1" applyFill="1" applyBorder="1" applyAlignment="1">
      <alignment horizontal="center" vertical="center" wrapText="1"/>
    </xf>
    <xf numFmtId="1" fontId="27" fillId="0" borderId="22" xfId="0" applyNumberFormat="1" applyFont="1" applyBorder="1" applyAlignment="1">
      <alignment horizontal="center" vertical="center"/>
    </xf>
    <xf numFmtId="0" fontId="38" fillId="0" borderId="0" xfId="0" applyFont="1"/>
    <xf numFmtId="0" fontId="40" fillId="0" borderId="1" xfId="0" applyFont="1" applyBorder="1" applyAlignment="1">
      <alignment horizontal="left" vertical="center" wrapText="1"/>
    </xf>
    <xf numFmtId="0" fontId="41" fillId="0" borderId="1" xfId="0" applyFont="1" applyBorder="1" applyAlignment="1">
      <alignment horizontal="center" vertical="center" wrapText="1"/>
    </xf>
    <xf numFmtId="0" fontId="41" fillId="12" borderId="1" xfId="0" applyFont="1" applyFill="1" applyBorder="1" applyAlignment="1" applyProtection="1">
      <alignment horizontal="right" vertical="center"/>
      <protection locked="0"/>
    </xf>
    <xf numFmtId="1" fontId="41" fillId="12" borderId="1" xfId="0" applyNumberFormat="1" applyFont="1" applyFill="1" applyBorder="1" applyAlignment="1" applyProtection="1">
      <alignment horizontal="center" vertical="center"/>
      <protection locked="0"/>
    </xf>
    <xf numFmtId="0" fontId="41" fillId="12" borderId="1" xfId="0" applyFont="1" applyFill="1" applyBorder="1" applyAlignment="1" applyProtection="1">
      <alignment horizontal="center" vertical="center"/>
      <protection locked="0"/>
    </xf>
    <xf numFmtId="0" fontId="41" fillId="12" borderId="1" xfId="0" applyFont="1" applyFill="1" applyBorder="1" applyAlignment="1">
      <alignment horizontal="right" vertical="center"/>
    </xf>
    <xf numFmtId="0" fontId="41" fillId="12" borderId="1" xfId="0" applyFont="1" applyFill="1" applyBorder="1" applyAlignment="1">
      <alignment horizontal="center" vertical="center"/>
    </xf>
    <xf numFmtId="1" fontId="41" fillId="12" borderId="1" xfId="0" applyNumberFormat="1" applyFont="1" applyFill="1" applyBorder="1" applyAlignment="1">
      <alignment horizontal="center" vertical="center"/>
    </xf>
    <xf numFmtId="0" fontId="12" fillId="0" borderId="0" xfId="0" applyFont="1" applyFill="1" applyAlignment="1">
      <alignment horizontal="center"/>
    </xf>
    <xf numFmtId="0" fontId="12" fillId="0" borderId="0" xfId="0" applyFont="1" applyAlignment="1">
      <alignment horizontal="center"/>
    </xf>
    <xf numFmtId="0" fontId="38" fillId="0" borderId="0" xfId="0" applyFont="1" applyAlignment="1">
      <alignment horizontal="center"/>
    </xf>
    <xf numFmtId="0" fontId="42" fillId="13" borderId="70" xfId="0" applyFont="1" applyFill="1" applyBorder="1" applyAlignment="1">
      <alignment vertical="center" wrapText="1"/>
    </xf>
    <xf numFmtId="0" fontId="42" fillId="13" borderId="70" xfId="0" applyFont="1" applyFill="1" applyBorder="1" applyAlignment="1">
      <alignment horizontal="center" vertical="center" wrapText="1"/>
    </xf>
    <xf numFmtId="0" fontId="42" fillId="13" borderId="1" xfId="0" applyFont="1" applyFill="1" applyBorder="1" applyAlignment="1">
      <alignment horizontal="center" vertical="center" wrapText="1"/>
    </xf>
    <xf numFmtId="0" fontId="27" fillId="0" borderId="15" xfId="0" applyFont="1" applyBorder="1" applyProtection="1"/>
    <xf numFmtId="0" fontId="28" fillId="0" borderId="1" xfId="0" applyFont="1" applyBorder="1" applyProtection="1"/>
    <xf numFmtId="0" fontId="28" fillId="0" borderId="6" xfId="0" applyFont="1" applyBorder="1" applyProtection="1"/>
    <xf numFmtId="0" fontId="29" fillId="0" borderId="5" xfId="0" applyFont="1" applyFill="1" applyBorder="1" applyProtection="1"/>
    <xf numFmtId="0" fontId="29" fillId="0" borderId="11" xfId="0" applyFont="1" applyFill="1" applyBorder="1" applyProtection="1"/>
    <xf numFmtId="1" fontId="45" fillId="0" borderId="15" xfId="0" applyNumberFormat="1" applyFont="1" applyBorder="1" applyProtection="1">
      <protection locked="0"/>
    </xf>
    <xf numFmtId="1" fontId="45" fillId="0" borderId="16" xfId="0" applyNumberFormat="1" applyFont="1" applyBorder="1" applyProtection="1">
      <protection locked="0"/>
    </xf>
    <xf numFmtId="0" fontId="10" fillId="4" borderId="1" xfId="0" applyNumberFormat="1" applyFont="1" applyFill="1" applyBorder="1" applyAlignment="1" applyProtection="1">
      <alignment horizontal="center" vertical="center"/>
      <protection locked="0"/>
    </xf>
    <xf numFmtId="0" fontId="10" fillId="4" borderId="1" xfId="0" applyFont="1" applyFill="1" applyBorder="1" applyAlignment="1" applyProtection="1">
      <alignment horizontal="center" vertical="center"/>
      <protection locked="0"/>
    </xf>
    <xf numFmtId="0" fontId="10" fillId="0" borderId="0" xfId="0" applyFont="1" applyAlignment="1">
      <alignment horizontal="right" vertical="center" wrapText="1"/>
    </xf>
    <xf numFmtId="0" fontId="42" fillId="13" borderId="70" xfId="0" applyFont="1" applyFill="1" applyBorder="1" applyAlignment="1">
      <alignment vertical="center"/>
    </xf>
    <xf numFmtId="0" fontId="42" fillId="13" borderId="70" xfId="0" applyFont="1" applyFill="1" applyBorder="1" applyAlignment="1">
      <alignment horizontal="center" vertical="center"/>
    </xf>
    <xf numFmtId="0" fontId="42" fillId="13" borderId="1" xfId="0" applyFont="1" applyFill="1" applyBorder="1" applyAlignment="1">
      <alignment horizontal="center" vertical="center"/>
    </xf>
    <xf numFmtId="49" fontId="18" fillId="0" borderId="60" xfId="0" applyNumberFormat="1" applyFont="1" applyFill="1" applyBorder="1" applyAlignment="1" applyProtection="1">
      <alignment horizontal="left"/>
    </xf>
    <xf numFmtId="49" fontId="18" fillId="0" borderId="63" xfId="0" applyNumberFormat="1" applyFont="1" applyFill="1" applyBorder="1" applyAlignment="1" applyProtection="1">
      <alignment horizontal="left"/>
    </xf>
    <xf numFmtId="49" fontId="18" fillId="6" borderId="63" xfId="0" applyNumberFormat="1" applyFont="1" applyFill="1" applyBorder="1" applyAlignment="1" applyProtection="1">
      <alignment horizontal="left"/>
    </xf>
    <xf numFmtId="0" fontId="18" fillId="6" borderId="38" xfId="0" applyFont="1" applyFill="1" applyBorder="1" applyAlignment="1" applyProtection="1">
      <alignment horizontal="center"/>
    </xf>
    <xf numFmtId="0" fontId="18" fillId="6" borderId="16" xfId="0" applyFont="1" applyFill="1" applyBorder="1" applyAlignment="1" applyProtection="1">
      <alignment horizontal="center"/>
    </xf>
    <xf numFmtId="0" fontId="18" fillId="6" borderId="24" xfId="0" applyFont="1" applyFill="1" applyBorder="1" applyAlignment="1" applyProtection="1">
      <alignment horizontal="center"/>
    </xf>
    <xf numFmtId="0" fontId="18" fillId="6" borderId="8" xfId="0" applyFont="1" applyFill="1" applyBorder="1" applyAlignment="1" applyProtection="1">
      <alignment horizontal="center"/>
    </xf>
    <xf numFmtId="0" fontId="18" fillId="6" borderId="9" xfId="0" applyFont="1" applyFill="1" applyBorder="1" applyAlignment="1" applyProtection="1">
      <alignment horizontal="center"/>
    </xf>
    <xf numFmtId="1" fontId="18" fillId="6" borderId="4" xfId="0" applyNumberFormat="1" applyFont="1" applyFill="1" applyBorder="1" applyAlignment="1" applyProtection="1">
      <alignment horizontal="center"/>
    </xf>
    <xf numFmtId="1" fontId="18" fillId="6" borderId="1" xfId="0" applyNumberFormat="1" applyFont="1" applyFill="1" applyBorder="1" applyAlignment="1" applyProtection="1">
      <alignment horizontal="center"/>
    </xf>
    <xf numFmtId="1" fontId="18" fillId="6" borderId="6" xfId="0" applyNumberFormat="1" applyFont="1" applyFill="1" applyBorder="1" applyAlignment="1" applyProtection="1">
      <alignment horizontal="center"/>
    </xf>
    <xf numFmtId="1" fontId="18" fillId="6" borderId="38" xfId="0" applyNumberFormat="1" applyFont="1" applyFill="1" applyBorder="1" applyAlignment="1" applyProtection="1">
      <alignment horizontal="center"/>
    </xf>
    <xf numFmtId="1" fontId="18" fillId="6" borderId="15" xfId="0" applyNumberFormat="1" applyFont="1" applyFill="1" applyBorder="1" applyAlignment="1" applyProtection="1">
      <alignment horizontal="center"/>
    </xf>
    <xf numFmtId="1" fontId="18" fillId="6" borderId="16" xfId="0" applyNumberFormat="1" applyFont="1" applyFill="1" applyBorder="1" applyAlignment="1" applyProtection="1">
      <alignment horizontal="center"/>
    </xf>
    <xf numFmtId="0" fontId="18" fillId="0" borderId="60" xfId="0" applyFont="1" applyFill="1" applyBorder="1" applyAlignment="1" applyProtection="1">
      <alignment horizontal="center" vertical="center"/>
    </xf>
    <xf numFmtId="0" fontId="18" fillId="0" borderId="0" xfId="0" applyFont="1" applyFill="1" applyBorder="1" applyAlignment="1" applyProtection="1">
      <alignment horizontal="center"/>
    </xf>
    <xf numFmtId="0" fontId="18" fillId="0" borderId="0" xfId="0" applyFont="1" applyFill="1" applyBorder="1" applyProtection="1"/>
    <xf numFmtId="49" fontId="18" fillId="0" borderId="36" xfId="0" applyNumberFormat="1" applyFont="1" applyFill="1" applyBorder="1" applyAlignment="1" applyProtection="1">
      <alignment horizontal="left"/>
    </xf>
    <xf numFmtId="49" fontId="18" fillId="6" borderId="36" xfId="0" applyNumberFormat="1" applyFont="1" applyFill="1" applyBorder="1" applyAlignment="1" applyProtection="1">
      <alignment horizontal="left"/>
    </xf>
    <xf numFmtId="0" fontId="18" fillId="6" borderId="4" xfId="0" applyFont="1" applyFill="1" applyBorder="1" applyAlignment="1" applyProtection="1">
      <alignment horizontal="center"/>
    </xf>
    <xf numFmtId="0" fontId="18" fillId="6" borderId="6" xfId="0" applyFont="1" applyFill="1" applyBorder="1" applyAlignment="1" applyProtection="1">
      <alignment horizontal="center"/>
    </xf>
    <xf numFmtId="0" fontId="18" fillId="6" borderId="26" xfId="0" applyFont="1" applyFill="1" applyBorder="1" applyAlignment="1" applyProtection="1">
      <alignment horizontal="center"/>
    </xf>
    <xf numFmtId="0" fontId="18" fillId="6" borderId="1" xfId="0" applyFont="1" applyFill="1" applyBorder="1" applyAlignment="1" applyProtection="1">
      <alignment horizontal="center"/>
    </xf>
    <xf numFmtId="0" fontId="18" fillId="0" borderId="36" xfId="0" applyFont="1" applyFill="1" applyBorder="1" applyAlignment="1" applyProtection="1">
      <alignment horizontal="center" vertical="center"/>
    </xf>
    <xf numFmtId="49" fontId="18" fillId="0" borderId="17" xfId="0" applyNumberFormat="1" applyFont="1" applyFill="1" applyBorder="1" applyAlignment="1" applyProtection="1">
      <alignment horizontal="left"/>
    </xf>
    <xf numFmtId="49" fontId="18" fillId="6" borderId="17" xfId="0" applyNumberFormat="1" applyFont="1" applyFill="1" applyBorder="1" applyAlignment="1" applyProtection="1">
      <alignment horizontal="left"/>
    </xf>
    <xf numFmtId="1" fontId="46" fillId="7" borderId="7" xfId="0" applyNumberFormat="1" applyFont="1" applyFill="1" applyBorder="1" applyProtection="1"/>
    <xf numFmtId="1" fontId="46" fillId="7" borderId="9" xfId="0" applyNumberFormat="1" applyFont="1" applyFill="1" applyBorder="1" applyProtection="1"/>
    <xf numFmtId="1" fontId="46" fillId="7" borderId="4" xfId="0" applyNumberFormat="1" applyFont="1" applyFill="1" applyBorder="1" applyProtection="1"/>
    <xf numFmtId="1" fontId="46" fillId="7" borderId="6" xfId="0" applyNumberFormat="1" applyFont="1" applyFill="1" applyBorder="1" applyProtection="1"/>
    <xf numFmtId="1" fontId="46" fillId="7" borderId="4" xfId="0" applyNumberFormat="1" applyFont="1" applyFill="1" applyBorder="1"/>
    <xf numFmtId="1" fontId="46" fillId="7" borderId="6" xfId="0" applyNumberFormat="1" applyFont="1" applyFill="1" applyBorder="1"/>
    <xf numFmtId="0" fontId="10" fillId="0" borderId="1" xfId="0" applyFont="1" applyBorder="1"/>
    <xf numFmtId="14" fontId="10" fillId="0" borderId="1" xfId="0" applyNumberFormat="1" applyFont="1" applyBorder="1"/>
    <xf numFmtId="0" fontId="10" fillId="3" borderId="1" xfId="0" applyFont="1" applyFill="1" applyBorder="1"/>
    <xf numFmtId="0" fontId="13" fillId="5" borderId="44" xfId="0" applyFont="1" applyFill="1" applyBorder="1" applyAlignment="1">
      <alignment horizontal="center" vertical="center" wrapText="1"/>
    </xf>
    <xf numFmtId="0" fontId="13" fillId="5" borderId="57" xfId="0" applyFont="1" applyFill="1" applyBorder="1" applyAlignment="1">
      <alignment horizontal="center" vertical="center" wrapText="1"/>
    </xf>
    <xf numFmtId="0" fontId="10" fillId="0" borderId="0" xfId="0" applyFont="1" applyFill="1" applyAlignment="1">
      <alignment horizontal="center" vertical="top" wrapText="1"/>
    </xf>
    <xf numFmtId="0" fontId="17" fillId="3" borderId="47" xfId="0" applyFont="1" applyFill="1" applyBorder="1" applyAlignment="1">
      <alignment horizontal="center" vertical="center" wrapText="1"/>
    </xf>
    <xf numFmtId="0" fontId="17" fillId="3" borderId="29" xfId="0" applyFont="1" applyFill="1" applyBorder="1" applyAlignment="1">
      <alignment horizontal="center" vertical="center" wrapText="1"/>
    </xf>
    <xf numFmtId="0" fontId="17" fillId="3" borderId="45" xfId="0" applyFont="1" applyFill="1" applyBorder="1" applyAlignment="1">
      <alignment horizontal="center" vertical="center" wrapText="1"/>
    </xf>
    <xf numFmtId="0" fontId="17" fillId="3" borderId="46" xfId="0" applyFont="1" applyFill="1" applyBorder="1" applyAlignment="1">
      <alignment horizontal="center" vertical="center" wrapText="1"/>
    </xf>
    <xf numFmtId="0" fontId="17" fillId="3" borderId="20" xfId="0" applyFont="1" applyFill="1" applyBorder="1" applyAlignment="1">
      <alignment horizontal="center" vertical="center" wrapText="1"/>
    </xf>
    <xf numFmtId="0" fontId="17" fillId="3" borderId="59" xfId="0" applyFont="1" applyFill="1" applyBorder="1" applyAlignment="1">
      <alignment horizontal="center" vertical="center" wrapText="1"/>
    </xf>
    <xf numFmtId="0" fontId="17" fillId="3" borderId="44" xfId="0" applyFont="1" applyFill="1" applyBorder="1" applyAlignment="1">
      <alignment horizontal="center" vertical="center" wrapText="1"/>
    </xf>
    <xf numFmtId="0" fontId="17" fillId="3" borderId="57" xfId="0" applyFont="1" applyFill="1" applyBorder="1" applyAlignment="1">
      <alignment horizontal="center" vertical="center" wrapText="1"/>
    </xf>
    <xf numFmtId="0" fontId="15" fillId="3" borderId="13" xfId="0" applyFont="1" applyFill="1" applyBorder="1" applyAlignment="1">
      <alignment horizontal="left" vertical="center" wrapText="1"/>
    </xf>
    <xf numFmtId="0" fontId="15" fillId="3" borderId="14" xfId="0" applyFont="1" applyFill="1" applyBorder="1" applyAlignment="1">
      <alignment horizontal="left" vertical="center" wrapText="1"/>
    </xf>
    <xf numFmtId="0" fontId="15" fillId="3" borderId="21" xfId="0" applyFont="1" applyFill="1" applyBorder="1" applyAlignment="1">
      <alignment horizontal="left" vertical="center" wrapText="1"/>
    </xf>
    <xf numFmtId="0" fontId="16" fillId="9" borderId="28" xfId="0" applyFont="1" applyFill="1" applyBorder="1" applyAlignment="1">
      <alignment horizontal="left" vertical="center"/>
    </xf>
    <xf numFmtId="0" fontId="16" fillId="9" borderId="19" xfId="0" applyFont="1" applyFill="1" applyBorder="1" applyAlignment="1">
      <alignment horizontal="left" vertical="center"/>
    </xf>
    <xf numFmtId="0" fontId="16" fillId="9" borderId="30" xfId="0" applyFont="1" applyFill="1" applyBorder="1" applyAlignment="1">
      <alignment horizontal="left" vertical="center"/>
    </xf>
    <xf numFmtId="0" fontId="6" fillId="0" borderId="0" xfId="0" applyFont="1" applyBorder="1" applyAlignment="1">
      <alignment horizontal="center" vertical="center" wrapText="1"/>
    </xf>
    <xf numFmtId="0" fontId="5" fillId="3" borderId="27" xfId="0" applyFont="1" applyFill="1" applyBorder="1" applyAlignment="1">
      <alignment horizontal="left" vertical="center" wrapText="1"/>
    </xf>
    <xf numFmtId="0" fontId="5" fillId="3" borderId="2" xfId="0" applyFont="1" applyFill="1" applyBorder="1" applyAlignment="1">
      <alignment horizontal="left" vertical="center" wrapText="1"/>
    </xf>
    <xf numFmtId="0" fontId="5" fillId="3" borderId="26" xfId="0" applyFont="1" applyFill="1" applyBorder="1" applyAlignment="1">
      <alignment horizontal="left" vertical="center" wrapText="1"/>
    </xf>
    <xf numFmtId="0" fontId="24" fillId="6" borderId="44" xfId="0" applyFont="1" applyFill="1" applyBorder="1" applyAlignment="1">
      <alignment horizontal="left" vertical="center" wrapText="1"/>
    </xf>
    <xf numFmtId="0" fontId="24" fillId="6" borderId="56" xfId="0" applyFont="1" applyFill="1" applyBorder="1" applyAlignment="1">
      <alignment horizontal="left" vertical="center" wrapText="1"/>
    </xf>
    <xf numFmtId="0" fontId="24" fillId="6" borderId="57" xfId="0" applyFont="1" applyFill="1" applyBorder="1" applyAlignment="1">
      <alignment horizontal="left" vertical="center" wrapText="1"/>
    </xf>
    <xf numFmtId="0" fontId="18" fillId="0" borderId="1" xfId="0" applyFont="1" applyFill="1" applyBorder="1" applyAlignment="1">
      <alignment horizontal="left"/>
    </xf>
    <xf numFmtId="0" fontId="12" fillId="0" borderId="44" xfId="0" applyFont="1" applyFill="1" applyBorder="1" applyAlignment="1">
      <alignment vertical="center"/>
    </xf>
    <xf numFmtId="0" fontId="0" fillId="0" borderId="57" xfId="0" applyFill="1" applyBorder="1" applyAlignment="1">
      <alignment vertical="center"/>
    </xf>
    <xf numFmtId="0" fontId="0" fillId="0" borderId="56" xfId="0" applyFill="1" applyBorder="1" applyAlignment="1">
      <alignment vertical="center"/>
    </xf>
    <xf numFmtId="0" fontId="18" fillId="0" borderId="0" xfId="0" applyFont="1" applyFill="1" applyBorder="1" applyAlignment="1">
      <alignment horizontal="left"/>
    </xf>
    <xf numFmtId="0" fontId="18" fillId="3" borderId="27" xfId="0" applyFont="1" applyFill="1" applyBorder="1" applyAlignment="1">
      <alignment horizontal="left"/>
    </xf>
    <xf numFmtId="0" fontId="18" fillId="3" borderId="2" xfId="0" applyFont="1" applyFill="1" applyBorder="1" applyAlignment="1">
      <alignment horizontal="left"/>
    </xf>
    <xf numFmtId="0" fontId="18" fillId="3" borderId="26" xfId="0" applyFont="1" applyFill="1" applyBorder="1" applyAlignment="1">
      <alignment horizontal="left"/>
    </xf>
    <xf numFmtId="0" fontId="33" fillId="0" borderId="18" xfId="0" applyFont="1" applyBorder="1" applyAlignment="1"/>
    <xf numFmtId="0" fontId="7" fillId="0" borderId="19" xfId="0" applyFont="1" applyBorder="1" applyAlignment="1"/>
    <xf numFmtId="0" fontId="5" fillId="0" borderId="14" xfId="0" applyFont="1" applyBorder="1" applyAlignment="1" applyProtection="1">
      <alignment horizontal="right"/>
      <protection locked="0"/>
    </xf>
    <xf numFmtId="0" fontId="7" fillId="0" borderId="14" xfId="0" applyFont="1" applyBorder="1" applyAlignment="1" applyProtection="1">
      <protection locked="0"/>
    </xf>
    <xf numFmtId="0" fontId="7" fillId="0" borderId="25" xfId="0" applyFont="1" applyBorder="1" applyAlignment="1" applyProtection="1">
      <protection locked="0"/>
    </xf>
    <xf numFmtId="0" fontId="5" fillId="0" borderId="2" xfId="0" applyFont="1" applyBorder="1" applyAlignment="1" applyProtection="1">
      <alignment horizontal="right"/>
      <protection locked="0"/>
    </xf>
    <xf numFmtId="0" fontId="7" fillId="0" borderId="2" xfId="0" applyFont="1" applyBorder="1" applyAlignment="1" applyProtection="1">
      <protection locked="0"/>
    </xf>
    <xf numFmtId="0" fontId="7" fillId="0" borderId="26" xfId="0" applyFont="1" applyBorder="1" applyAlignment="1" applyProtection="1">
      <protection locked="0"/>
    </xf>
    <xf numFmtId="0" fontId="5" fillId="0" borderId="19" xfId="0" applyFont="1" applyFill="1" applyBorder="1" applyAlignment="1" applyProtection="1">
      <alignment horizontal="right"/>
      <protection locked="0"/>
    </xf>
    <xf numFmtId="0" fontId="7" fillId="0" borderId="19" xfId="0" applyFont="1" applyBorder="1" applyAlignment="1" applyProtection="1">
      <protection locked="0"/>
    </xf>
    <xf numFmtId="0" fontId="7" fillId="0" borderId="12" xfId="0" applyFont="1" applyBorder="1" applyAlignment="1" applyProtection="1">
      <protection locked="0"/>
    </xf>
    <xf numFmtId="0" fontId="5" fillId="3" borderId="13" xfId="0" applyFont="1" applyFill="1" applyBorder="1" applyAlignment="1" applyProtection="1">
      <alignment horizontal="left" vertical="center"/>
      <protection locked="0"/>
    </xf>
    <xf numFmtId="0" fontId="5" fillId="3" borderId="14" xfId="0" applyFont="1" applyFill="1" applyBorder="1" applyAlignment="1" applyProtection="1">
      <alignment horizontal="left" vertical="center"/>
      <protection locked="0"/>
    </xf>
    <xf numFmtId="0" fontId="5" fillId="3" borderId="21" xfId="0" applyFont="1" applyFill="1" applyBorder="1" applyAlignment="1" applyProtection="1">
      <alignment horizontal="left" vertical="center"/>
      <protection locked="0"/>
    </xf>
    <xf numFmtId="0" fontId="10" fillId="0" borderId="0" xfId="0" applyFont="1" applyAlignment="1">
      <alignment horizontal="left" vertical="top" wrapText="1"/>
    </xf>
    <xf numFmtId="0" fontId="15" fillId="3" borderId="44" xfId="0" applyFont="1" applyFill="1" applyBorder="1" applyAlignment="1">
      <alignment horizontal="left" vertical="center" wrapText="1"/>
    </xf>
    <xf numFmtId="0" fontId="15" fillId="3" borderId="56" xfId="0" applyFont="1" applyFill="1" applyBorder="1" applyAlignment="1">
      <alignment horizontal="left" vertical="center" wrapText="1"/>
    </xf>
    <xf numFmtId="0" fontId="15" fillId="3" borderId="57" xfId="0" applyFont="1" applyFill="1" applyBorder="1" applyAlignment="1">
      <alignment horizontal="left" vertical="center" wrapText="1"/>
    </xf>
    <xf numFmtId="0" fontId="12" fillId="2" borderId="13" xfId="0" applyFont="1" applyFill="1" applyBorder="1" applyAlignment="1">
      <alignment horizontal="center" wrapText="1"/>
    </xf>
    <xf numFmtId="0" fontId="12" fillId="2" borderId="14" xfId="0" applyFont="1" applyFill="1" applyBorder="1" applyAlignment="1">
      <alignment horizontal="center" wrapText="1"/>
    </xf>
    <xf numFmtId="0" fontId="12" fillId="3" borderId="21" xfId="0" applyFont="1" applyFill="1" applyBorder="1" applyAlignment="1">
      <alignment horizontal="center" wrapText="1"/>
    </xf>
    <xf numFmtId="0" fontId="12" fillId="0" borderId="14" xfId="0" applyFont="1" applyFill="1" applyBorder="1" applyAlignment="1">
      <alignment horizontal="left" vertical="center"/>
    </xf>
    <xf numFmtId="0" fontId="12" fillId="0" borderId="21" xfId="0" applyFont="1" applyFill="1" applyBorder="1" applyAlignment="1">
      <alignment horizontal="left" vertical="center"/>
    </xf>
    <xf numFmtId="0" fontId="12" fillId="3" borderId="18" xfId="0" applyFont="1" applyFill="1" applyBorder="1" applyAlignment="1">
      <alignment vertical="center"/>
    </xf>
    <xf numFmtId="0" fontId="0" fillId="0" borderId="12" xfId="0" applyBorder="1" applyAlignment="1">
      <alignment vertical="center"/>
    </xf>
    <xf numFmtId="0" fontId="0" fillId="0" borderId="19" xfId="0" applyBorder="1" applyAlignment="1">
      <alignment vertical="center"/>
    </xf>
    <xf numFmtId="0" fontId="12" fillId="3" borderId="28" xfId="0" applyFont="1" applyFill="1" applyBorder="1" applyAlignment="1">
      <alignment vertical="center"/>
    </xf>
    <xf numFmtId="0" fontId="12" fillId="3" borderId="19" xfId="0" applyFont="1" applyFill="1" applyBorder="1" applyAlignment="1">
      <alignment vertical="center"/>
    </xf>
    <xf numFmtId="0" fontId="0" fillId="0" borderId="30" xfId="0" applyBorder="1" applyAlignment="1">
      <alignment vertical="center"/>
    </xf>
    <xf numFmtId="0" fontId="20" fillId="0" borderId="13" xfId="0" applyFont="1" applyBorder="1" applyAlignment="1"/>
    <xf numFmtId="0" fontId="7" fillId="0" borderId="14" xfId="0" applyFont="1" applyBorder="1" applyAlignment="1"/>
    <xf numFmtId="0" fontId="32" fillId="0" borderId="17" xfId="0" applyFont="1" applyBorder="1" applyAlignment="1"/>
    <xf numFmtId="0" fontId="7" fillId="0" borderId="2" xfId="0" applyFont="1" applyBorder="1" applyAlignment="1"/>
    <xf numFmtId="0" fontId="12" fillId="3" borderId="29" xfId="0" applyFont="1" applyFill="1" applyBorder="1" applyAlignment="1">
      <alignment horizontal="center" wrapText="1"/>
    </xf>
    <xf numFmtId="0" fontId="12" fillId="0" borderId="34" xfId="0" applyFont="1" applyFill="1" applyBorder="1" applyAlignment="1">
      <alignment horizontal="left" vertical="center"/>
    </xf>
    <xf numFmtId="0" fontId="0" fillId="0" borderId="14" xfId="0" applyBorder="1" applyAlignment="1"/>
    <xf numFmtId="0" fontId="0" fillId="0" borderId="29" xfId="0" applyBorder="1" applyAlignment="1"/>
    <xf numFmtId="0" fontId="0" fillId="0" borderId="21" xfId="0" applyBorder="1" applyAlignment="1"/>
    <xf numFmtId="0" fontId="5" fillId="3" borderId="44" xfId="0" applyFont="1" applyFill="1" applyBorder="1" applyAlignment="1" applyProtection="1">
      <alignment horizontal="left" vertical="center"/>
      <protection locked="0"/>
    </xf>
    <xf numFmtId="0" fontId="5" fillId="3" borderId="56" xfId="0" applyFont="1" applyFill="1" applyBorder="1" applyAlignment="1" applyProtection="1">
      <alignment horizontal="left" vertical="center"/>
      <protection locked="0"/>
    </xf>
    <xf numFmtId="0" fontId="0" fillId="0" borderId="20" xfId="0" applyBorder="1" applyAlignment="1" applyProtection="1">
      <alignment vertical="center"/>
      <protection locked="0"/>
    </xf>
    <xf numFmtId="0" fontId="0" fillId="0" borderId="56" xfId="0" applyBorder="1" applyAlignment="1" applyProtection="1">
      <alignment vertical="center"/>
      <protection locked="0"/>
    </xf>
    <xf numFmtId="0" fontId="0" fillId="0" borderId="57" xfId="0" applyBorder="1" applyAlignment="1" applyProtection="1">
      <alignment vertical="center"/>
      <protection locked="0"/>
    </xf>
    <xf numFmtId="0" fontId="5" fillId="0" borderId="25" xfId="0" applyFont="1" applyBorder="1" applyAlignment="1" applyProtection="1">
      <alignment horizontal="right"/>
      <protection locked="0"/>
    </xf>
    <xf numFmtId="0" fontId="0" fillId="0" borderId="2" xfId="0" applyBorder="1" applyAlignment="1" applyProtection="1">
      <protection locked="0"/>
    </xf>
    <xf numFmtId="0" fontId="0" fillId="0" borderId="26" xfId="0" applyBorder="1" applyAlignment="1" applyProtection="1">
      <protection locked="0"/>
    </xf>
    <xf numFmtId="0" fontId="0" fillId="0" borderId="19" xfId="0" applyBorder="1" applyAlignment="1" applyProtection="1">
      <protection locked="0"/>
    </xf>
    <xf numFmtId="0" fontId="0" fillId="0" borderId="12" xfId="0" applyBorder="1" applyAlignment="1" applyProtection="1">
      <protection locked="0"/>
    </xf>
    <xf numFmtId="0" fontId="25" fillId="0" borderId="13" xfId="0" applyFont="1" applyBorder="1" applyAlignment="1"/>
    <xf numFmtId="0" fontId="0" fillId="0" borderId="2" xfId="0" applyBorder="1" applyAlignment="1"/>
    <xf numFmtId="0" fontId="0" fillId="0" borderId="19" xfId="0" applyBorder="1" applyAlignment="1"/>
    <xf numFmtId="0" fontId="12" fillId="0" borderId="44" xfId="0" applyFont="1" applyFill="1" applyBorder="1" applyAlignment="1">
      <alignment horizontal="left" vertical="center"/>
    </xf>
    <xf numFmtId="0" fontId="12" fillId="0" borderId="56" xfId="0" applyFont="1" applyFill="1" applyBorder="1" applyAlignment="1">
      <alignment horizontal="left" vertical="center"/>
    </xf>
    <xf numFmtId="0" fontId="12" fillId="0" borderId="57" xfId="0" applyFont="1" applyFill="1" applyBorder="1" applyAlignment="1">
      <alignment horizontal="left" vertical="center"/>
    </xf>
    <xf numFmtId="0" fontId="16" fillId="3" borderId="13" xfId="0" applyFont="1" applyFill="1" applyBorder="1" applyAlignment="1" applyProtection="1">
      <alignment horizontal="left" vertical="center"/>
      <protection locked="0"/>
    </xf>
    <xf numFmtId="0" fontId="16" fillId="3" borderId="14" xfId="0" applyFont="1" applyFill="1" applyBorder="1" applyAlignment="1" applyProtection="1">
      <alignment horizontal="left" vertical="center"/>
      <protection locked="0"/>
    </xf>
    <xf numFmtId="0" fontId="16" fillId="3" borderId="21" xfId="0" applyFont="1" applyFill="1" applyBorder="1" applyAlignment="1" applyProtection="1">
      <alignment horizontal="left" vertical="center"/>
      <protection locked="0"/>
    </xf>
    <xf numFmtId="0" fontId="16" fillId="3" borderId="29" xfId="0" applyFont="1" applyFill="1" applyBorder="1" applyAlignment="1" applyProtection="1">
      <alignment horizontal="left" vertical="center"/>
      <protection locked="0"/>
    </xf>
    <xf numFmtId="0" fontId="16" fillId="3" borderId="45" xfId="0" applyFont="1" applyFill="1" applyBorder="1" applyAlignment="1" applyProtection="1">
      <alignment horizontal="left" vertical="center"/>
      <protection locked="0"/>
    </xf>
    <xf numFmtId="0" fontId="12" fillId="2" borderId="21" xfId="0" applyFont="1" applyFill="1" applyBorder="1" applyAlignment="1">
      <alignment horizontal="center" wrapText="1"/>
    </xf>
    <xf numFmtId="0" fontId="12" fillId="2" borderId="64" xfId="0" applyFont="1" applyFill="1" applyBorder="1" applyAlignment="1">
      <alignment horizontal="center" vertical="center" wrapText="1"/>
    </xf>
    <xf numFmtId="0" fontId="0" fillId="0" borderId="65" xfId="0" applyBorder="1" applyAlignment="1">
      <alignment horizontal="center" wrapText="1"/>
    </xf>
    <xf numFmtId="0" fontId="0" fillId="0" borderId="14" xfId="0" applyBorder="1" applyAlignment="1" applyProtection="1">
      <protection locked="0"/>
    </xf>
    <xf numFmtId="0" fontId="0" fillId="0" borderId="25" xfId="0" applyBorder="1" applyAlignment="1" applyProtection="1">
      <protection locked="0"/>
    </xf>
    <xf numFmtId="0" fontId="3" fillId="0" borderId="2" xfId="0" applyFont="1" applyBorder="1" applyAlignment="1"/>
    <xf numFmtId="0" fontId="4" fillId="0" borderId="19" xfId="0" applyFont="1" applyBorder="1" applyAlignment="1"/>
    <xf numFmtId="0" fontId="11" fillId="0" borderId="44" xfId="0" applyFont="1" applyFill="1" applyBorder="1" applyAlignment="1">
      <alignment horizontal="left" vertical="center"/>
    </xf>
    <xf numFmtId="0" fontId="11" fillId="0" borderId="56" xfId="0" applyFont="1" applyFill="1" applyBorder="1" applyAlignment="1">
      <alignment horizontal="left" vertical="center"/>
    </xf>
    <xf numFmtId="0" fontId="11" fillId="0" borderId="57" xfId="0" applyFont="1" applyFill="1" applyBorder="1" applyAlignment="1">
      <alignment horizontal="left" vertical="center"/>
    </xf>
    <xf numFmtId="0" fontId="39" fillId="3" borderId="44" xfId="0" applyFont="1" applyFill="1" applyBorder="1" applyAlignment="1">
      <alignment horizontal="center"/>
    </xf>
    <xf numFmtId="0" fontId="39" fillId="3" borderId="56" xfId="0" applyFont="1" applyFill="1" applyBorder="1" applyAlignment="1">
      <alignment horizontal="center"/>
    </xf>
    <xf numFmtId="0" fontId="39" fillId="3" borderId="57" xfId="0" applyFont="1" applyFill="1" applyBorder="1" applyAlignment="1">
      <alignment horizontal="center"/>
    </xf>
    <xf numFmtId="0" fontId="12" fillId="5" borderId="44" xfId="0" applyFont="1" applyFill="1" applyBorder="1" applyAlignment="1">
      <alignment horizontal="center"/>
    </xf>
    <xf numFmtId="0" fontId="12" fillId="5" borderId="56" xfId="0" applyFont="1" applyFill="1" applyBorder="1" applyAlignment="1">
      <alignment horizontal="center"/>
    </xf>
    <xf numFmtId="0" fontId="12" fillId="5" borderId="57" xfId="0" applyFont="1" applyFill="1" applyBorder="1" applyAlignment="1">
      <alignment horizontal="center"/>
    </xf>
    <xf numFmtId="0" fontId="35" fillId="0" borderId="56" xfId="0" applyFont="1" applyBorder="1" applyAlignment="1">
      <alignment horizontal="center" vertical="center"/>
    </xf>
    <xf numFmtId="0" fontId="8" fillId="0" borderId="56" xfId="0" applyFont="1" applyBorder="1" applyAlignment="1">
      <alignment horizontal="center" vertical="center"/>
    </xf>
    <xf numFmtId="0" fontId="35" fillId="4" borderId="56" xfId="0" applyFont="1" applyFill="1" applyBorder="1" applyAlignment="1" applyProtection="1">
      <alignment horizontal="center" vertical="center"/>
      <protection locked="0"/>
    </xf>
    <xf numFmtId="0" fontId="0" fillId="4" borderId="56" xfId="0" applyFill="1" applyBorder="1" applyAlignment="1" applyProtection="1">
      <alignment horizontal="center" vertical="center"/>
      <protection locked="0"/>
    </xf>
    <xf numFmtId="0" fontId="0" fillId="4" borderId="57" xfId="0" applyFill="1" applyBorder="1" applyAlignment="1" applyProtection="1">
      <alignment horizontal="center" vertical="center"/>
      <protection locked="0"/>
    </xf>
    <xf numFmtId="0" fontId="30" fillId="0" borderId="44" xfId="0" applyFont="1" applyBorder="1" applyAlignment="1">
      <alignment horizontal="center" vertical="center"/>
    </xf>
    <xf numFmtId="0" fontId="9" fillId="0" borderId="56" xfId="0" applyFont="1" applyBorder="1" applyAlignment="1">
      <alignment horizontal="center" vertical="center"/>
    </xf>
    <xf numFmtId="0" fontId="10" fillId="0" borderId="2" xfId="0" applyFont="1" applyBorder="1" applyAlignment="1" applyProtection="1">
      <protection locked="0"/>
    </xf>
    <xf numFmtId="0" fontId="10" fillId="0" borderId="26" xfId="0" applyFont="1" applyBorder="1" applyAlignment="1" applyProtection="1">
      <protection locked="0"/>
    </xf>
    <xf numFmtId="0" fontId="43" fillId="0" borderId="13" xfId="0" applyFont="1" applyBorder="1" applyAlignment="1"/>
    <xf numFmtId="0" fontId="44" fillId="0" borderId="14" xfId="0" applyFont="1" applyBorder="1" applyAlignment="1"/>
    <xf numFmtId="0" fontId="26" fillId="0" borderId="14" xfId="0" applyFont="1" applyBorder="1" applyAlignment="1"/>
    <xf numFmtId="0" fontId="16" fillId="3" borderId="44" xfId="0" applyFont="1" applyFill="1" applyBorder="1" applyAlignment="1" applyProtection="1">
      <alignment horizontal="left" vertical="center"/>
      <protection locked="0"/>
    </xf>
    <xf numFmtId="0" fontId="16" fillId="3" borderId="56" xfId="0" applyFont="1" applyFill="1" applyBorder="1" applyAlignment="1" applyProtection="1">
      <alignment horizontal="left" vertical="center"/>
      <protection locked="0"/>
    </xf>
    <xf numFmtId="0" fontId="16" fillId="3" borderId="57" xfId="0" applyFont="1" applyFill="1" applyBorder="1" applyAlignment="1" applyProtection="1">
      <alignment horizontal="left" vertical="center"/>
      <protection locked="0"/>
    </xf>
    <xf numFmtId="0" fontId="16" fillId="2" borderId="13" xfId="1" applyFont="1" applyFill="1" applyBorder="1" applyAlignment="1">
      <alignment horizontal="center" wrapText="1"/>
    </xf>
    <xf numFmtId="0" fontId="16" fillId="2" borderId="14" xfId="1" applyFont="1" applyFill="1" applyBorder="1" applyAlignment="1">
      <alignment horizontal="center" wrapText="1"/>
    </xf>
    <xf numFmtId="0" fontId="16" fillId="2" borderId="21" xfId="1" applyFont="1" applyFill="1" applyBorder="1" applyAlignment="1">
      <alignment horizontal="center" wrapText="1"/>
    </xf>
    <xf numFmtId="0" fontId="15" fillId="3" borderId="44" xfId="1" applyFont="1" applyFill="1" applyBorder="1" applyAlignment="1">
      <alignment horizontal="left"/>
    </xf>
    <xf numFmtId="0" fontId="15" fillId="3" borderId="56" xfId="1" applyFont="1" applyFill="1" applyBorder="1" applyAlignment="1">
      <alignment horizontal="left"/>
    </xf>
    <xf numFmtId="0" fontId="15" fillId="3" borderId="57" xfId="1" applyFont="1" applyFill="1" applyBorder="1" applyAlignment="1">
      <alignment horizontal="left"/>
    </xf>
    <xf numFmtId="0" fontId="11" fillId="0" borderId="58" xfId="1" applyFont="1" applyFill="1" applyBorder="1" applyAlignment="1">
      <alignment horizontal="left" vertical="center"/>
    </xf>
    <xf numFmtId="0" fontId="11" fillId="0" borderId="56" xfId="1" applyFont="1" applyFill="1" applyBorder="1" applyAlignment="1">
      <alignment horizontal="left" vertical="center"/>
    </xf>
    <xf numFmtId="0" fontId="11" fillId="0" borderId="57" xfId="1" applyFont="1" applyFill="1" applyBorder="1" applyAlignment="1">
      <alignment horizontal="left" vertical="center"/>
    </xf>
    <xf numFmtId="0" fontId="16" fillId="3" borderId="47" xfId="0" applyFont="1" applyFill="1" applyBorder="1" applyAlignment="1" applyProtection="1">
      <alignment horizontal="left" vertical="center"/>
      <protection locked="0"/>
    </xf>
    <xf numFmtId="0" fontId="0" fillId="0" borderId="21" xfId="0" applyBorder="1" applyAlignment="1" applyProtection="1">
      <protection locked="0"/>
    </xf>
    <xf numFmtId="0" fontId="0" fillId="0" borderId="3" xfId="0" applyBorder="1" applyAlignment="1" applyProtection="1">
      <protection locked="0"/>
    </xf>
    <xf numFmtId="0" fontId="0" fillId="0" borderId="30" xfId="0" applyBorder="1" applyAlignment="1" applyProtection="1">
      <protection locked="0"/>
    </xf>
  </cellXfs>
  <cellStyles count="2">
    <cellStyle name="Normal" xfId="0" builtinId="0"/>
    <cellStyle name="Normal 2" xfId="1" xr:uid="{00000000-0005-0000-0000-000000000000}"/>
  </cellStyles>
  <dxfs count="46">
    <dxf>
      <font>
        <b val="0"/>
        <i/>
        <condense val="0"/>
        <extend val="0"/>
      </font>
    </dxf>
    <dxf>
      <font>
        <b val="0"/>
        <i val="0"/>
        <condense val="0"/>
        <extend val="0"/>
        <u/>
        <color auto="1"/>
      </font>
    </dxf>
    <dxf>
      <font>
        <b/>
        <i val="0"/>
        <condense val="0"/>
        <extend val="0"/>
        <u val="none"/>
        <color indexed="10"/>
      </font>
      <fill>
        <patternFill patternType="none">
          <bgColor indexed="65"/>
        </patternFill>
      </fill>
    </dxf>
    <dxf>
      <font>
        <b val="0"/>
        <i/>
        <condense val="0"/>
        <extend val="0"/>
      </font>
    </dxf>
    <dxf>
      <font>
        <b val="0"/>
        <i val="0"/>
        <condense val="0"/>
        <extend val="0"/>
        <u/>
        <color auto="1"/>
      </font>
    </dxf>
    <dxf>
      <font>
        <b/>
        <i val="0"/>
        <condense val="0"/>
        <extend val="0"/>
        <u val="none"/>
        <color indexed="10"/>
      </font>
      <fill>
        <patternFill patternType="none">
          <bgColor indexed="65"/>
        </patternFill>
      </fill>
    </dxf>
    <dxf>
      <font>
        <b val="0"/>
        <i/>
        <condense val="0"/>
        <extend val="0"/>
      </font>
    </dxf>
    <dxf>
      <font>
        <b val="0"/>
        <i val="0"/>
        <condense val="0"/>
        <extend val="0"/>
        <u/>
        <color auto="1"/>
      </font>
    </dxf>
    <dxf>
      <font>
        <b/>
        <i val="0"/>
        <condense val="0"/>
        <extend val="0"/>
        <u val="none"/>
        <color indexed="10"/>
      </font>
      <fill>
        <patternFill patternType="none">
          <bgColor indexed="65"/>
        </patternFill>
      </fill>
    </dxf>
    <dxf>
      <font>
        <b val="0"/>
        <i/>
        <condense val="0"/>
        <extend val="0"/>
      </font>
    </dxf>
    <dxf>
      <font>
        <b val="0"/>
        <i val="0"/>
        <condense val="0"/>
        <extend val="0"/>
        <u/>
        <color auto="1"/>
      </font>
    </dxf>
    <dxf>
      <font>
        <b/>
        <i val="0"/>
        <condense val="0"/>
        <extend val="0"/>
        <u val="none"/>
        <color indexed="10"/>
      </font>
      <fill>
        <patternFill patternType="none">
          <bgColor indexed="65"/>
        </patternFill>
      </fill>
    </dxf>
    <dxf>
      <font>
        <b/>
        <i val="0"/>
        <strike val="0"/>
        <u/>
        <color rgb="FFFF0000"/>
      </font>
    </dxf>
    <dxf>
      <font>
        <b/>
        <i val="0"/>
        <color rgb="FFFF0000"/>
      </font>
    </dxf>
    <dxf>
      <font>
        <b/>
        <i val="0"/>
        <color rgb="FFFF0000"/>
      </font>
    </dxf>
    <dxf>
      <font>
        <b val="0"/>
        <i/>
        <condense val="0"/>
        <extend val="0"/>
      </font>
    </dxf>
    <dxf>
      <font>
        <b val="0"/>
        <i val="0"/>
        <condense val="0"/>
        <extend val="0"/>
        <u/>
        <color auto="1"/>
      </font>
    </dxf>
    <dxf>
      <font>
        <b/>
        <i val="0"/>
        <condense val="0"/>
        <extend val="0"/>
        <u val="none"/>
        <color indexed="10"/>
      </font>
      <fill>
        <patternFill patternType="none">
          <bgColor indexed="65"/>
        </patternFill>
      </fill>
    </dxf>
    <dxf>
      <font>
        <b val="0"/>
        <i/>
        <condense val="0"/>
        <extend val="0"/>
      </font>
    </dxf>
    <dxf>
      <font>
        <b val="0"/>
        <i val="0"/>
        <condense val="0"/>
        <extend val="0"/>
        <u/>
        <color auto="1"/>
      </font>
    </dxf>
    <dxf>
      <font>
        <b/>
        <i val="0"/>
        <condense val="0"/>
        <extend val="0"/>
        <u val="none"/>
        <color indexed="10"/>
      </font>
      <fill>
        <patternFill patternType="none">
          <bgColor indexed="65"/>
        </patternFill>
      </fill>
    </dxf>
    <dxf>
      <font>
        <b val="0"/>
        <i/>
        <condense val="0"/>
        <extend val="0"/>
      </font>
    </dxf>
    <dxf>
      <font>
        <b val="0"/>
        <i val="0"/>
        <condense val="0"/>
        <extend val="0"/>
        <u/>
        <color auto="1"/>
      </font>
    </dxf>
    <dxf>
      <font>
        <b/>
        <i val="0"/>
        <condense val="0"/>
        <extend val="0"/>
        <u val="none"/>
        <color indexed="10"/>
      </font>
      <fill>
        <patternFill patternType="none">
          <bgColor indexed="65"/>
        </patternFill>
      </fill>
    </dxf>
    <dxf>
      <font>
        <b val="0"/>
        <i/>
        <condense val="0"/>
        <extend val="0"/>
      </font>
    </dxf>
    <dxf>
      <font>
        <b val="0"/>
        <i val="0"/>
        <condense val="0"/>
        <extend val="0"/>
        <u/>
        <color auto="1"/>
      </font>
    </dxf>
    <dxf>
      <font>
        <b/>
        <i val="0"/>
        <condense val="0"/>
        <extend val="0"/>
        <u val="none"/>
        <color indexed="10"/>
      </font>
      <fill>
        <patternFill patternType="none">
          <bgColor indexed="65"/>
        </patternFill>
      </fill>
    </dxf>
    <dxf>
      <font>
        <b/>
        <i val="0"/>
        <condense val="0"/>
        <extend val="0"/>
        <u val="none"/>
        <color indexed="10"/>
      </font>
      <fill>
        <patternFill patternType="none">
          <bgColor indexed="65"/>
        </patternFill>
      </fill>
    </dxf>
    <dxf>
      <font>
        <b val="0"/>
        <i/>
        <condense val="0"/>
        <extend val="0"/>
      </font>
    </dxf>
    <dxf>
      <font>
        <b val="0"/>
        <i val="0"/>
        <condense val="0"/>
        <extend val="0"/>
        <u/>
        <color auto="1"/>
      </font>
    </dxf>
    <dxf>
      <font>
        <b/>
        <i val="0"/>
        <condense val="0"/>
        <extend val="0"/>
        <u val="none"/>
        <color indexed="10"/>
      </font>
      <fill>
        <patternFill patternType="none">
          <bgColor indexed="65"/>
        </patternFill>
      </fill>
    </dxf>
    <dxf>
      <font>
        <b val="0"/>
        <i/>
        <condense val="0"/>
        <extend val="0"/>
      </font>
    </dxf>
    <dxf>
      <font>
        <b val="0"/>
        <i val="0"/>
        <condense val="0"/>
        <extend val="0"/>
        <u/>
        <color auto="1"/>
      </font>
    </dxf>
    <dxf>
      <font>
        <b val="0"/>
        <i/>
        <condense val="0"/>
        <extend val="0"/>
      </font>
    </dxf>
    <dxf>
      <font>
        <b val="0"/>
        <i val="0"/>
        <condense val="0"/>
        <extend val="0"/>
        <u/>
        <color auto="1"/>
      </font>
    </dxf>
    <dxf>
      <font>
        <b/>
        <i val="0"/>
        <condense val="0"/>
        <extend val="0"/>
        <u val="none"/>
        <color indexed="10"/>
      </font>
      <fill>
        <patternFill patternType="none">
          <bgColor indexed="65"/>
        </patternFill>
      </fill>
    </dxf>
    <dxf>
      <font>
        <b val="0"/>
        <i/>
        <condense val="0"/>
        <extend val="0"/>
      </font>
    </dxf>
    <dxf>
      <font>
        <b val="0"/>
        <i val="0"/>
        <condense val="0"/>
        <extend val="0"/>
        <u/>
        <color auto="1"/>
      </font>
    </dxf>
    <dxf>
      <font>
        <b/>
        <i val="0"/>
        <condense val="0"/>
        <extend val="0"/>
        <u val="none"/>
        <color indexed="10"/>
      </font>
      <fill>
        <patternFill patternType="none">
          <bgColor indexed="65"/>
        </patternFill>
      </fill>
    </dxf>
    <dxf>
      <font>
        <b val="0"/>
        <i/>
        <condense val="0"/>
        <extend val="0"/>
      </font>
    </dxf>
    <dxf>
      <font>
        <b val="0"/>
        <i val="0"/>
        <condense val="0"/>
        <extend val="0"/>
        <u/>
        <color auto="1"/>
      </font>
    </dxf>
    <dxf>
      <font>
        <b/>
        <i val="0"/>
        <condense val="0"/>
        <extend val="0"/>
        <u val="none"/>
        <color indexed="10"/>
      </font>
      <fill>
        <patternFill patternType="none">
          <bgColor indexed="65"/>
        </patternFill>
      </fill>
    </dxf>
    <dxf>
      <font>
        <b/>
        <i val="0"/>
        <color rgb="FFFF0000"/>
      </font>
    </dxf>
    <dxf>
      <font>
        <b/>
        <i val="0"/>
        <color rgb="FFFF0000"/>
      </font>
    </dxf>
    <dxf>
      <font>
        <b/>
        <i val="0"/>
        <color rgb="FFFF0000"/>
      </font>
    </dxf>
    <dxf>
      <font>
        <b/>
        <i val="0"/>
        <color rgb="FFFF000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18541204631487"/>
          <c:y val="5.7881458891695541E-2"/>
          <c:w val="0.81763238325859267"/>
          <c:h val="0.77738150918266458"/>
        </c:manualLayout>
      </c:layout>
      <c:scatterChart>
        <c:scatterStyle val="lineMarker"/>
        <c:varyColors val="0"/>
        <c:ser>
          <c:idx val="0"/>
          <c:order val="0"/>
          <c:tx>
            <c:strRef>
              <c:f>korrelgrootte!$B$7:$B$23</c:f>
              <c:strCache>
                <c:ptCount val="17"/>
                <c:pt idx="0">
                  <c:v>0</c:v>
                </c:pt>
                <c:pt idx="1">
                  <c:v>0</c:v>
                </c:pt>
                <c:pt idx="2">
                  <c:v>0</c:v>
                </c:pt>
                <c:pt idx="3">
                  <c:v>a</c:v>
                </c:pt>
                <c:pt idx="4">
                  <c:v>b</c:v>
                </c:pt>
                <c:pt idx="5">
                  <c:v>c</c:v>
                </c:pt>
                <c:pt idx="6">
                  <c:v>d</c:v>
                </c:pt>
                <c:pt idx="7">
                  <c:v>e</c:v>
                </c:pt>
                <c:pt idx="8">
                  <c:v>f</c:v>
                </c:pt>
                <c:pt idx="9">
                  <c:v>g</c:v>
                </c:pt>
                <c:pt idx="10">
                  <c:v>h</c:v>
                </c:pt>
                <c:pt idx="11">
                  <c:v>i</c:v>
                </c:pt>
                <c:pt idx="12">
                  <c:v>j</c:v>
                </c:pt>
                <c:pt idx="13">
                  <c:v>k</c:v>
                </c:pt>
                <c:pt idx="14">
                  <c:v>l</c:v>
                </c:pt>
                <c:pt idx="15">
                  <c:v>m</c:v>
                </c:pt>
                <c:pt idx="16">
                  <c:v>n</c:v>
                </c:pt>
              </c:strCache>
            </c:strRef>
          </c:tx>
          <c:spPr>
            <a:ln w="28575">
              <a:noFill/>
            </a:ln>
          </c:spPr>
          <c:marker>
            <c:symbol val="circle"/>
            <c:size val="12"/>
            <c:spPr>
              <a:solidFill>
                <a:schemeClr val="accent1"/>
              </a:solidFill>
              <a:ln w="9525">
                <a:solidFill>
                  <a:schemeClr val="bg1">
                    <a:alpha val="99000"/>
                  </a:schemeClr>
                </a:solidFill>
              </a:ln>
              <a:effectLst/>
            </c:spPr>
          </c:marker>
          <c:dLbls>
            <c:dLbl>
              <c:idx val="0"/>
              <c:tx>
                <c:rich>
                  <a:bodyPr rot="0" spcFirstLastPara="1" vertOverflow="clip" horzOverflow="clip" vert="horz" wrap="square" lIns="36576" tIns="18288" rIns="36576" bIns="18288" anchor="ctr" anchorCtr="0">
                    <a:spAutoFit/>
                  </a:bodyPr>
                  <a:lstStyle/>
                  <a:p>
                    <a:pPr algn="ctr" rtl="0">
                      <a:defRPr lang="nl-BE" sz="2000" b="0" i="0" u="none" strike="noStrike" kern="1200" baseline="0">
                        <a:solidFill>
                          <a:srgbClr val="FF0000"/>
                        </a:solidFill>
                        <a:latin typeface="+mn-lt"/>
                        <a:ea typeface="+mn-ea"/>
                        <a:cs typeface="+mn-cs"/>
                      </a:defRPr>
                    </a:pPr>
                    <a:fld id="{1431EBFD-A6D0-41E8-914B-F5AC6C5EB859}" type="CELLRANGE">
                      <a:rPr lang="en-US"/>
                      <a:pPr algn="ctr" rtl="0">
                        <a:defRPr lang="nl-BE" sz="2000" b="0" i="0" u="none" strike="noStrike" kern="1200" baseline="0">
                          <a:solidFill>
                            <a:srgbClr val="FF0000"/>
                          </a:solidFill>
                          <a:latin typeface="+mn-lt"/>
                          <a:ea typeface="+mn-ea"/>
                          <a:cs typeface="+mn-cs"/>
                        </a:defRPr>
                      </a:pPr>
                      <a:t>[CELLRANGE]</a:t>
                    </a:fld>
                    <a:endParaRPr lang="nl-BE"/>
                  </a:p>
                </c:rich>
              </c:tx>
              <c:spPr>
                <a:noFill/>
                <a:ln w="9525" cap="sq" cmpd="sng" algn="ctr">
                  <a:noFill/>
                  <a:prstDash val="solid"/>
                  <a:round/>
                  <a:headEnd type="none" w="med" len="med"/>
                  <a:tailEnd type="none" w="med" len="med"/>
                </a:ln>
                <a:effectLst/>
              </c:spPr>
              <c:dLblPos val="t"/>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showDataLabelsRange val="1"/>
                </c:ext>
                <c:ext xmlns:c16="http://schemas.microsoft.com/office/drawing/2014/chart" uri="{C3380CC4-5D6E-409C-BE32-E72D297353CC}">
                  <c16:uniqueId val="{00000000-BE33-4812-8FC7-944BA631A388}"/>
                </c:ext>
              </c:extLst>
            </c:dLbl>
            <c:dLbl>
              <c:idx val="1"/>
              <c:tx>
                <c:rich>
                  <a:bodyPr rot="0" spcFirstLastPara="1" vertOverflow="clip" horzOverflow="clip" vert="horz" wrap="square" lIns="36576" tIns="18288" rIns="36576" bIns="18288" anchor="ctr" anchorCtr="0">
                    <a:spAutoFit/>
                  </a:bodyPr>
                  <a:lstStyle/>
                  <a:p>
                    <a:pPr algn="ctr" rtl="0">
                      <a:defRPr lang="nl-BE" sz="2000" b="0" i="0" u="none" strike="noStrike" kern="1200" baseline="0">
                        <a:solidFill>
                          <a:srgbClr val="FF0000"/>
                        </a:solidFill>
                        <a:latin typeface="+mn-lt"/>
                        <a:ea typeface="+mn-ea"/>
                        <a:cs typeface="+mn-cs"/>
                      </a:defRPr>
                    </a:pPr>
                    <a:fld id="{F4905B36-F264-404F-AC7A-7D7C5CD44FC4}" type="CELLRANGE">
                      <a:rPr lang="en-US"/>
                      <a:pPr algn="ctr" rtl="0">
                        <a:defRPr lang="nl-BE" sz="2000" b="0" i="0" u="none" strike="noStrike" kern="1200" baseline="0">
                          <a:solidFill>
                            <a:srgbClr val="FF0000"/>
                          </a:solidFill>
                          <a:latin typeface="+mn-lt"/>
                          <a:ea typeface="+mn-ea"/>
                          <a:cs typeface="+mn-cs"/>
                        </a:defRPr>
                      </a:pPr>
                      <a:t>[CELLRANGE]</a:t>
                    </a:fld>
                    <a:endParaRPr lang="nl-BE"/>
                  </a:p>
                </c:rich>
              </c:tx>
              <c:spPr>
                <a:noFill/>
                <a:ln w="9525" cap="sq" cmpd="sng" algn="ctr">
                  <a:noFill/>
                  <a:prstDash val="solid"/>
                  <a:round/>
                  <a:headEnd type="none" w="med" len="med"/>
                  <a:tailEnd type="none" w="med" len="med"/>
                </a:ln>
                <a:effectLst/>
              </c:spPr>
              <c:dLblPos val="t"/>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showDataLabelsRange val="1"/>
                </c:ext>
                <c:ext xmlns:c16="http://schemas.microsoft.com/office/drawing/2014/chart" uri="{C3380CC4-5D6E-409C-BE32-E72D297353CC}">
                  <c16:uniqueId val="{00000001-BE33-4812-8FC7-944BA631A388}"/>
                </c:ext>
              </c:extLst>
            </c:dLbl>
            <c:dLbl>
              <c:idx val="2"/>
              <c:tx>
                <c:rich>
                  <a:bodyPr rot="0" spcFirstLastPara="1" vertOverflow="clip" horzOverflow="clip" vert="horz" wrap="square" lIns="36576" tIns="18288" rIns="36576" bIns="18288" anchor="ctr" anchorCtr="0">
                    <a:spAutoFit/>
                  </a:bodyPr>
                  <a:lstStyle/>
                  <a:p>
                    <a:pPr algn="ctr" rtl="0">
                      <a:defRPr lang="nl-BE" sz="2000" b="0" i="0" u="none" strike="noStrike" kern="1200" baseline="0">
                        <a:solidFill>
                          <a:srgbClr val="FF0000"/>
                        </a:solidFill>
                        <a:latin typeface="+mn-lt"/>
                        <a:ea typeface="+mn-ea"/>
                        <a:cs typeface="+mn-cs"/>
                      </a:defRPr>
                    </a:pPr>
                    <a:fld id="{E2F2434D-CAF9-454E-A6FE-DA9E6A8FECB2}" type="CELLRANGE">
                      <a:rPr lang="en-US"/>
                      <a:pPr algn="ctr" rtl="0">
                        <a:defRPr lang="nl-BE" sz="2000" b="0" i="0" u="none" strike="noStrike" kern="1200" baseline="0">
                          <a:solidFill>
                            <a:srgbClr val="FF0000"/>
                          </a:solidFill>
                          <a:latin typeface="+mn-lt"/>
                          <a:ea typeface="+mn-ea"/>
                          <a:cs typeface="+mn-cs"/>
                        </a:defRPr>
                      </a:pPr>
                      <a:t>[CELLRANGE]</a:t>
                    </a:fld>
                    <a:endParaRPr lang="nl-BE"/>
                  </a:p>
                </c:rich>
              </c:tx>
              <c:spPr>
                <a:noFill/>
                <a:ln w="9525" cap="sq" cmpd="sng" algn="ctr">
                  <a:noFill/>
                  <a:prstDash val="solid"/>
                  <a:round/>
                  <a:headEnd type="none" w="med" len="med"/>
                  <a:tailEnd type="none" w="med" len="med"/>
                </a:ln>
                <a:effectLst/>
              </c:spPr>
              <c:dLblPos val="t"/>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showDataLabelsRange val="1"/>
                </c:ext>
                <c:ext xmlns:c16="http://schemas.microsoft.com/office/drawing/2014/chart" uri="{C3380CC4-5D6E-409C-BE32-E72D297353CC}">
                  <c16:uniqueId val="{00000002-BE33-4812-8FC7-944BA631A388}"/>
                </c:ext>
              </c:extLst>
            </c:dLbl>
            <c:dLbl>
              <c:idx val="3"/>
              <c:tx>
                <c:rich>
                  <a:bodyPr rot="0" spcFirstLastPara="1" vertOverflow="clip" horzOverflow="clip" vert="horz" wrap="square" lIns="36576" tIns="18288" rIns="36576" bIns="18288" anchor="ctr" anchorCtr="0">
                    <a:spAutoFit/>
                  </a:bodyPr>
                  <a:lstStyle/>
                  <a:p>
                    <a:pPr algn="ctr" rtl="0">
                      <a:defRPr lang="nl-BE" sz="2000" b="0" i="0" u="none" strike="noStrike" kern="1200" baseline="0">
                        <a:solidFill>
                          <a:srgbClr val="FF0000"/>
                        </a:solidFill>
                        <a:latin typeface="+mn-lt"/>
                        <a:ea typeface="+mn-ea"/>
                        <a:cs typeface="+mn-cs"/>
                      </a:defRPr>
                    </a:pPr>
                    <a:fld id="{0E3709E8-B055-4E9F-BC1A-0E21D5BC490C}" type="CELLRANGE">
                      <a:rPr lang="en-US"/>
                      <a:pPr algn="ctr" rtl="0">
                        <a:defRPr lang="nl-BE" sz="2000" b="0" i="0" u="none" strike="noStrike" kern="1200" baseline="0">
                          <a:solidFill>
                            <a:srgbClr val="FF0000"/>
                          </a:solidFill>
                          <a:latin typeface="+mn-lt"/>
                          <a:ea typeface="+mn-ea"/>
                          <a:cs typeface="+mn-cs"/>
                        </a:defRPr>
                      </a:pPr>
                      <a:t>[CELLRANGE]</a:t>
                    </a:fld>
                    <a:endParaRPr lang="nl-BE"/>
                  </a:p>
                </c:rich>
              </c:tx>
              <c:spPr>
                <a:noFill/>
                <a:ln w="9525" cap="sq" cmpd="sng" algn="ctr">
                  <a:noFill/>
                  <a:prstDash val="solid"/>
                  <a:round/>
                  <a:headEnd type="none" w="med" len="med"/>
                  <a:tailEnd type="none" w="med" len="med"/>
                </a:ln>
                <a:effectLst/>
              </c:spPr>
              <c:dLblPos val="t"/>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showDataLabelsRange val="1"/>
                </c:ext>
                <c:ext xmlns:c16="http://schemas.microsoft.com/office/drawing/2014/chart" uri="{C3380CC4-5D6E-409C-BE32-E72D297353CC}">
                  <c16:uniqueId val="{00000003-BE33-4812-8FC7-944BA631A388}"/>
                </c:ext>
              </c:extLst>
            </c:dLbl>
            <c:dLbl>
              <c:idx val="4"/>
              <c:tx>
                <c:rich>
                  <a:bodyPr rot="0" spcFirstLastPara="1" vertOverflow="clip" horzOverflow="clip" vert="horz" wrap="square" lIns="36576" tIns="18288" rIns="36576" bIns="18288" anchor="ctr" anchorCtr="0">
                    <a:spAutoFit/>
                  </a:bodyPr>
                  <a:lstStyle/>
                  <a:p>
                    <a:pPr algn="ctr" rtl="0">
                      <a:defRPr lang="nl-BE" sz="2000" b="0" i="0" u="none" strike="noStrike" kern="1200" baseline="0">
                        <a:solidFill>
                          <a:srgbClr val="FF0000"/>
                        </a:solidFill>
                        <a:latin typeface="+mn-lt"/>
                        <a:ea typeface="+mn-ea"/>
                        <a:cs typeface="+mn-cs"/>
                      </a:defRPr>
                    </a:pPr>
                    <a:fld id="{53892D51-67FE-4690-8B61-0F20A313AAEA}" type="CELLRANGE">
                      <a:rPr lang="en-US"/>
                      <a:pPr algn="ctr" rtl="0">
                        <a:defRPr lang="nl-BE" sz="2000" b="0" i="0" u="none" strike="noStrike" kern="1200" baseline="0">
                          <a:solidFill>
                            <a:srgbClr val="FF0000"/>
                          </a:solidFill>
                          <a:latin typeface="+mn-lt"/>
                          <a:ea typeface="+mn-ea"/>
                          <a:cs typeface="+mn-cs"/>
                        </a:defRPr>
                      </a:pPr>
                      <a:t>[CELLRANGE]</a:t>
                    </a:fld>
                    <a:endParaRPr lang="nl-BE"/>
                  </a:p>
                </c:rich>
              </c:tx>
              <c:spPr>
                <a:noFill/>
                <a:ln w="9525" cap="sq" cmpd="sng" algn="ctr">
                  <a:noFill/>
                  <a:prstDash val="solid"/>
                  <a:round/>
                  <a:headEnd type="none" w="med" len="med"/>
                  <a:tailEnd type="none" w="med" len="med"/>
                </a:ln>
                <a:effectLst/>
              </c:spPr>
              <c:dLblPos val="t"/>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showDataLabelsRange val="1"/>
                </c:ext>
                <c:ext xmlns:c16="http://schemas.microsoft.com/office/drawing/2014/chart" uri="{C3380CC4-5D6E-409C-BE32-E72D297353CC}">
                  <c16:uniqueId val="{00000004-BE33-4812-8FC7-944BA631A388}"/>
                </c:ext>
              </c:extLst>
            </c:dLbl>
            <c:dLbl>
              <c:idx val="5"/>
              <c:tx>
                <c:rich>
                  <a:bodyPr rot="0" spcFirstLastPara="1" vertOverflow="clip" horzOverflow="clip" vert="horz" wrap="square" lIns="36576" tIns="18288" rIns="36576" bIns="18288" anchor="ctr" anchorCtr="0">
                    <a:spAutoFit/>
                  </a:bodyPr>
                  <a:lstStyle/>
                  <a:p>
                    <a:pPr algn="ctr" rtl="0">
                      <a:defRPr lang="nl-BE" sz="2000" b="0" i="0" u="none" strike="noStrike" kern="1200" baseline="0">
                        <a:solidFill>
                          <a:srgbClr val="FF0000"/>
                        </a:solidFill>
                        <a:latin typeface="+mn-lt"/>
                        <a:ea typeface="+mn-ea"/>
                        <a:cs typeface="+mn-cs"/>
                      </a:defRPr>
                    </a:pPr>
                    <a:fld id="{238FE1DC-8A6A-4D7C-80CC-07A474E4D5DE}" type="CELLRANGE">
                      <a:rPr lang="en-US"/>
                      <a:pPr algn="ctr" rtl="0">
                        <a:defRPr lang="nl-BE" sz="2000" b="0" i="0" u="none" strike="noStrike" kern="1200" baseline="0">
                          <a:solidFill>
                            <a:srgbClr val="FF0000"/>
                          </a:solidFill>
                          <a:latin typeface="+mn-lt"/>
                          <a:ea typeface="+mn-ea"/>
                          <a:cs typeface="+mn-cs"/>
                        </a:defRPr>
                      </a:pPr>
                      <a:t>[CELLRANGE]</a:t>
                    </a:fld>
                    <a:endParaRPr lang="nl-BE"/>
                  </a:p>
                </c:rich>
              </c:tx>
              <c:spPr>
                <a:noFill/>
                <a:ln w="9525" cap="sq" cmpd="sng" algn="ctr">
                  <a:noFill/>
                  <a:prstDash val="solid"/>
                  <a:round/>
                  <a:headEnd type="none" w="med" len="med"/>
                  <a:tailEnd type="none" w="med" len="med"/>
                </a:ln>
                <a:effectLst/>
              </c:spPr>
              <c:dLblPos val="t"/>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showDataLabelsRange val="1"/>
                </c:ext>
                <c:ext xmlns:c16="http://schemas.microsoft.com/office/drawing/2014/chart" uri="{C3380CC4-5D6E-409C-BE32-E72D297353CC}">
                  <c16:uniqueId val="{00000005-BE33-4812-8FC7-944BA631A388}"/>
                </c:ext>
              </c:extLst>
            </c:dLbl>
            <c:dLbl>
              <c:idx val="6"/>
              <c:tx>
                <c:rich>
                  <a:bodyPr rot="0" spcFirstLastPara="1" vertOverflow="clip" horzOverflow="clip" vert="horz" wrap="square" lIns="36576" tIns="18288" rIns="36576" bIns="18288" anchor="ctr" anchorCtr="0">
                    <a:spAutoFit/>
                  </a:bodyPr>
                  <a:lstStyle/>
                  <a:p>
                    <a:pPr algn="ctr" rtl="0">
                      <a:defRPr lang="nl-BE" sz="2000" b="0" i="0" u="none" strike="noStrike" kern="1200" baseline="0">
                        <a:solidFill>
                          <a:srgbClr val="FF0000"/>
                        </a:solidFill>
                        <a:latin typeface="+mn-lt"/>
                        <a:ea typeface="+mn-ea"/>
                        <a:cs typeface="+mn-cs"/>
                      </a:defRPr>
                    </a:pPr>
                    <a:fld id="{5CFF6234-066D-47AD-B1D3-B0296DE4267A}" type="CELLRANGE">
                      <a:rPr lang="en-US"/>
                      <a:pPr algn="ctr" rtl="0">
                        <a:defRPr lang="nl-BE" sz="2000" b="0" i="0" u="none" strike="noStrike" kern="1200" baseline="0">
                          <a:solidFill>
                            <a:srgbClr val="FF0000"/>
                          </a:solidFill>
                          <a:latin typeface="+mn-lt"/>
                          <a:ea typeface="+mn-ea"/>
                          <a:cs typeface="+mn-cs"/>
                        </a:defRPr>
                      </a:pPr>
                      <a:t>[CELLRANGE]</a:t>
                    </a:fld>
                    <a:endParaRPr lang="nl-BE"/>
                  </a:p>
                </c:rich>
              </c:tx>
              <c:spPr>
                <a:noFill/>
                <a:ln w="9525" cap="sq" cmpd="sng" algn="ctr">
                  <a:noFill/>
                  <a:prstDash val="solid"/>
                  <a:round/>
                  <a:headEnd type="none" w="med" len="med"/>
                  <a:tailEnd type="none" w="med" len="med"/>
                </a:ln>
                <a:effectLst/>
              </c:spPr>
              <c:dLblPos val="t"/>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showDataLabelsRange val="1"/>
                </c:ext>
                <c:ext xmlns:c16="http://schemas.microsoft.com/office/drawing/2014/chart" uri="{C3380CC4-5D6E-409C-BE32-E72D297353CC}">
                  <c16:uniqueId val="{00000006-BE33-4812-8FC7-944BA631A388}"/>
                </c:ext>
              </c:extLst>
            </c:dLbl>
            <c:dLbl>
              <c:idx val="7"/>
              <c:tx>
                <c:rich>
                  <a:bodyPr rot="0" spcFirstLastPara="1" vertOverflow="clip" horzOverflow="clip" vert="horz" wrap="square" lIns="36576" tIns="18288" rIns="36576" bIns="18288" anchor="ctr" anchorCtr="0">
                    <a:spAutoFit/>
                  </a:bodyPr>
                  <a:lstStyle/>
                  <a:p>
                    <a:pPr algn="ctr" rtl="0">
                      <a:defRPr lang="nl-BE" sz="2000" b="0" i="0" u="none" strike="noStrike" kern="1200" baseline="0">
                        <a:solidFill>
                          <a:srgbClr val="FF0000"/>
                        </a:solidFill>
                        <a:latin typeface="+mn-lt"/>
                        <a:ea typeface="+mn-ea"/>
                        <a:cs typeface="+mn-cs"/>
                      </a:defRPr>
                    </a:pPr>
                    <a:fld id="{06079F29-FEEF-4429-B6E3-AA310840AEC5}" type="CELLRANGE">
                      <a:rPr lang="en-US"/>
                      <a:pPr algn="ctr" rtl="0">
                        <a:defRPr lang="nl-BE" sz="2000" b="0" i="0" u="none" strike="noStrike" kern="1200" baseline="0">
                          <a:solidFill>
                            <a:srgbClr val="FF0000"/>
                          </a:solidFill>
                          <a:latin typeface="+mn-lt"/>
                          <a:ea typeface="+mn-ea"/>
                          <a:cs typeface="+mn-cs"/>
                        </a:defRPr>
                      </a:pPr>
                      <a:t>[CELLRANGE]</a:t>
                    </a:fld>
                    <a:endParaRPr lang="nl-BE"/>
                  </a:p>
                </c:rich>
              </c:tx>
              <c:spPr>
                <a:noFill/>
                <a:ln w="9525" cap="sq" cmpd="sng" algn="ctr">
                  <a:noFill/>
                  <a:prstDash val="solid"/>
                  <a:round/>
                  <a:headEnd type="none" w="med" len="med"/>
                  <a:tailEnd type="none" w="med" len="med"/>
                </a:ln>
                <a:effectLst/>
              </c:spPr>
              <c:dLblPos val="t"/>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showDataLabelsRange val="1"/>
                </c:ext>
                <c:ext xmlns:c16="http://schemas.microsoft.com/office/drawing/2014/chart" uri="{C3380CC4-5D6E-409C-BE32-E72D297353CC}">
                  <c16:uniqueId val="{00000007-BE33-4812-8FC7-944BA631A388}"/>
                </c:ext>
              </c:extLst>
            </c:dLbl>
            <c:dLbl>
              <c:idx val="8"/>
              <c:tx>
                <c:rich>
                  <a:bodyPr rot="0" spcFirstLastPara="1" vertOverflow="clip" horzOverflow="clip" vert="horz" wrap="square" lIns="36576" tIns="18288" rIns="36576" bIns="18288" anchor="ctr" anchorCtr="0">
                    <a:spAutoFit/>
                  </a:bodyPr>
                  <a:lstStyle/>
                  <a:p>
                    <a:pPr algn="ctr" rtl="0">
                      <a:defRPr lang="nl-BE" sz="2000" b="0" i="0" u="none" strike="noStrike" kern="1200" baseline="0">
                        <a:solidFill>
                          <a:srgbClr val="FF0000"/>
                        </a:solidFill>
                        <a:latin typeface="+mn-lt"/>
                        <a:ea typeface="+mn-ea"/>
                        <a:cs typeface="+mn-cs"/>
                      </a:defRPr>
                    </a:pPr>
                    <a:endParaRPr lang="en-US"/>
                  </a:p>
                </c:rich>
              </c:tx>
              <c:spPr>
                <a:noFill/>
                <a:ln w="9525" cap="sq" cmpd="sng" algn="ctr">
                  <a:noFill/>
                  <a:prstDash val="solid"/>
                  <a:round/>
                  <a:headEnd type="none" w="med" len="med"/>
                  <a:tailEnd type="none" w="med" len="med"/>
                </a:ln>
                <a:effectLst/>
              </c:spPr>
              <c:dLblPos val="t"/>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showDataLabelsRange val="0"/>
                </c:ext>
                <c:ext xmlns:c16="http://schemas.microsoft.com/office/drawing/2014/chart" uri="{C3380CC4-5D6E-409C-BE32-E72D297353CC}">
                  <c16:uniqueId val="{00000008-BE33-4812-8FC7-944BA631A388}"/>
                </c:ext>
              </c:extLst>
            </c:dLbl>
            <c:dLbl>
              <c:idx val="9"/>
              <c:tx>
                <c:rich>
                  <a:bodyPr rot="0" spcFirstLastPara="1" vertOverflow="clip" horzOverflow="clip" vert="horz" wrap="square" lIns="36576" tIns="18288" rIns="36576" bIns="18288" anchor="ctr" anchorCtr="0">
                    <a:spAutoFit/>
                  </a:bodyPr>
                  <a:lstStyle/>
                  <a:p>
                    <a:pPr algn="ctr" rtl="0">
                      <a:defRPr lang="nl-BE" sz="2000" b="0" i="0" u="none" strike="noStrike" kern="1200" baseline="0">
                        <a:solidFill>
                          <a:srgbClr val="FF0000"/>
                        </a:solidFill>
                        <a:latin typeface="+mn-lt"/>
                        <a:ea typeface="+mn-ea"/>
                        <a:cs typeface="+mn-cs"/>
                      </a:defRPr>
                    </a:pPr>
                    <a:endParaRPr lang="en-US"/>
                  </a:p>
                </c:rich>
              </c:tx>
              <c:spPr>
                <a:noFill/>
                <a:ln w="9525" cap="sq" cmpd="sng" algn="ctr">
                  <a:noFill/>
                  <a:prstDash val="solid"/>
                  <a:round/>
                  <a:headEnd type="none" w="med" len="med"/>
                  <a:tailEnd type="none" w="med" len="med"/>
                </a:ln>
                <a:effectLst/>
              </c:spPr>
              <c:dLblPos val="t"/>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showDataLabelsRange val="0"/>
                </c:ext>
                <c:ext xmlns:c16="http://schemas.microsoft.com/office/drawing/2014/chart" uri="{C3380CC4-5D6E-409C-BE32-E72D297353CC}">
                  <c16:uniqueId val="{00000009-BE33-4812-8FC7-944BA631A388}"/>
                </c:ext>
              </c:extLst>
            </c:dLbl>
            <c:dLbl>
              <c:idx val="10"/>
              <c:tx>
                <c:rich>
                  <a:bodyPr rot="0" spcFirstLastPara="1" vertOverflow="clip" horzOverflow="clip" vert="horz" wrap="square" lIns="36576" tIns="18288" rIns="36576" bIns="18288" anchor="ctr" anchorCtr="0">
                    <a:spAutoFit/>
                  </a:bodyPr>
                  <a:lstStyle/>
                  <a:p>
                    <a:pPr algn="ctr" rtl="0">
                      <a:defRPr lang="nl-BE" sz="2000" b="0" i="0" u="none" strike="noStrike" kern="1200" baseline="0">
                        <a:solidFill>
                          <a:srgbClr val="FF0000"/>
                        </a:solidFill>
                        <a:latin typeface="+mn-lt"/>
                        <a:ea typeface="+mn-ea"/>
                        <a:cs typeface="+mn-cs"/>
                      </a:defRPr>
                    </a:pPr>
                    <a:endParaRPr lang="en-US"/>
                  </a:p>
                </c:rich>
              </c:tx>
              <c:spPr>
                <a:noFill/>
                <a:ln w="9525" cap="sq" cmpd="sng" algn="ctr">
                  <a:noFill/>
                  <a:prstDash val="solid"/>
                  <a:round/>
                  <a:headEnd type="none" w="med" len="med"/>
                  <a:tailEnd type="none" w="med" len="med"/>
                </a:ln>
                <a:effectLst/>
              </c:spPr>
              <c:dLblPos val="t"/>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showDataLabelsRange val="0"/>
                </c:ext>
                <c:ext xmlns:c16="http://schemas.microsoft.com/office/drawing/2014/chart" uri="{C3380CC4-5D6E-409C-BE32-E72D297353CC}">
                  <c16:uniqueId val="{0000000A-BE33-4812-8FC7-944BA631A388}"/>
                </c:ext>
              </c:extLst>
            </c:dLbl>
            <c:dLbl>
              <c:idx val="11"/>
              <c:tx>
                <c:rich>
                  <a:bodyPr rot="0" spcFirstLastPara="1" vertOverflow="clip" horzOverflow="clip" vert="horz" wrap="square" lIns="36576" tIns="18288" rIns="36576" bIns="18288" anchor="ctr" anchorCtr="0">
                    <a:spAutoFit/>
                  </a:bodyPr>
                  <a:lstStyle/>
                  <a:p>
                    <a:pPr algn="ctr" rtl="0">
                      <a:defRPr lang="nl-BE" sz="2000" b="0" i="0" u="none" strike="noStrike" kern="1200" baseline="0">
                        <a:solidFill>
                          <a:srgbClr val="FF0000"/>
                        </a:solidFill>
                        <a:latin typeface="+mn-lt"/>
                        <a:ea typeface="+mn-ea"/>
                        <a:cs typeface="+mn-cs"/>
                      </a:defRPr>
                    </a:pPr>
                    <a:endParaRPr lang="en-US"/>
                  </a:p>
                </c:rich>
              </c:tx>
              <c:spPr>
                <a:noFill/>
                <a:ln w="9525" cap="sq" cmpd="sng" algn="ctr">
                  <a:noFill/>
                  <a:prstDash val="solid"/>
                  <a:round/>
                  <a:headEnd type="none" w="med" len="med"/>
                  <a:tailEnd type="none" w="med" len="med"/>
                </a:ln>
                <a:effectLst/>
              </c:spPr>
              <c:dLblPos val="t"/>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showDataLabelsRange val="0"/>
                </c:ext>
                <c:ext xmlns:c16="http://schemas.microsoft.com/office/drawing/2014/chart" uri="{C3380CC4-5D6E-409C-BE32-E72D297353CC}">
                  <c16:uniqueId val="{0000000B-BE33-4812-8FC7-944BA631A388}"/>
                </c:ext>
              </c:extLst>
            </c:dLbl>
            <c:dLbl>
              <c:idx val="12"/>
              <c:tx>
                <c:rich>
                  <a:bodyPr rot="0" spcFirstLastPara="1" vertOverflow="clip" horzOverflow="clip" vert="horz" wrap="square" lIns="36576" tIns="18288" rIns="36576" bIns="18288" anchor="ctr" anchorCtr="0">
                    <a:spAutoFit/>
                  </a:bodyPr>
                  <a:lstStyle/>
                  <a:p>
                    <a:pPr algn="ctr" rtl="0">
                      <a:defRPr lang="nl-BE" sz="2000" b="0" i="0" u="none" strike="noStrike" kern="1200" baseline="0">
                        <a:solidFill>
                          <a:srgbClr val="FF0000"/>
                        </a:solidFill>
                        <a:latin typeface="+mn-lt"/>
                        <a:ea typeface="+mn-ea"/>
                        <a:cs typeface="+mn-cs"/>
                      </a:defRPr>
                    </a:pPr>
                    <a:endParaRPr lang="en-US"/>
                  </a:p>
                </c:rich>
              </c:tx>
              <c:spPr>
                <a:noFill/>
                <a:ln w="9525" cap="sq" cmpd="sng" algn="ctr">
                  <a:noFill/>
                  <a:prstDash val="solid"/>
                  <a:round/>
                  <a:headEnd type="none" w="med" len="med"/>
                  <a:tailEnd type="none" w="med" len="med"/>
                </a:ln>
                <a:effectLst/>
              </c:spPr>
              <c:dLblPos val="t"/>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showDataLabelsRange val="0"/>
                </c:ext>
                <c:ext xmlns:c16="http://schemas.microsoft.com/office/drawing/2014/chart" uri="{C3380CC4-5D6E-409C-BE32-E72D297353CC}">
                  <c16:uniqueId val="{0000000C-BE33-4812-8FC7-944BA631A388}"/>
                </c:ext>
              </c:extLst>
            </c:dLbl>
            <c:dLbl>
              <c:idx val="13"/>
              <c:tx>
                <c:rich>
                  <a:bodyPr rot="0" spcFirstLastPara="1" vertOverflow="clip" horzOverflow="clip" vert="horz" wrap="square" lIns="36576" tIns="18288" rIns="36576" bIns="18288" anchor="ctr" anchorCtr="0">
                    <a:spAutoFit/>
                  </a:bodyPr>
                  <a:lstStyle/>
                  <a:p>
                    <a:pPr algn="ctr" rtl="0">
                      <a:defRPr lang="nl-BE" sz="2000" b="0" i="0" u="none" strike="noStrike" kern="1200" baseline="0">
                        <a:solidFill>
                          <a:srgbClr val="FF0000"/>
                        </a:solidFill>
                        <a:latin typeface="+mn-lt"/>
                        <a:ea typeface="+mn-ea"/>
                        <a:cs typeface="+mn-cs"/>
                      </a:defRPr>
                    </a:pPr>
                    <a:endParaRPr lang="en-US"/>
                  </a:p>
                </c:rich>
              </c:tx>
              <c:spPr>
                <a:noFill/>
                <a:ln w="9525" cap="sq" cmpd="sng" algn="ctr">
                  <a:noFill/>
                  <a:prstDash val="solid"/>
                  <a:round/>
                  <a:headEnd type="none" w="med" len="med"/>
                  <a:tailEnd type="none" w="med" len="med"/>
                </a:ln>
                <a:effectLst/>
              </c:spPr>
              <c:dLblPos val="t"/>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showDataLabelsRange val="0"/>
                </c:ext>
                <c:ext xmlns:c16="http://schemas.microsoft.com/office/drawing/2014/chart" uri="{C3380CC4-5D6E-409C-BE32-E72D297353CC}">
                  <c16:uniqueId val="{0000000D-BE33-4812-8FC7-944BA631A388}"/>
                </c:ext>
              </c:extLst>
            </c:dLbl>
            <c:dLbl>
              <c:idx val="14"/>
              <c:tx>
                <c:rich>
                  <a:bodyPr rot="0" spcFirstLastPara="1" vertOverflow="clip" horzOverflow="clip" vert="horz" wrap="square" lIns="36576" tIns="18288" rIns="36576" bIns="18288" anchor="ctr" anchorCtr="0">
                    <a:spAutoFit/>
                  </a:bodyPr>
                  <a:lstStyle/>
                  <a:p>
                    <a:pPr algn="ctr" rtl="0">
                      <a:defRPr lang="nl-BE" sz="2000" b="0" i="0" u="none" strike="noStrike" kern="1200" baseline="0">
                        <a:solidFill>
                          <a:srgbClr val="FF0000"/>
                        </a:solidFill>
                        <a:latin typeface="+mn-lt"/>
                        <a:ea typeface="+mn-ea"/>
                        <a:cs typeface="+mn-cs"/>
                      </a:defRPr>
                    </a:pPr>
                    <a:endParaRPr lang="en-US"/>
                  </a:p>
                </c:rich>
              </c:tx>
              <c:spPr>
                <a:noFill/>
                <a:ln w="9525" cap="sq" cmpd="sng" algn="ctr">
                  <a:noFill/>
                  <a:prstDash val="solid"/>
                  <a:round/>
                  <a:headEnd type="none" w="med" len="med"/>
                  <a:tailEnd type="none" w="med" len="med"/>
                </a:ln>
                <a:effectLst/>
              </c:spPr>
              <c:dLblPos val="t"/>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showDataLabelsRange val="0"/>
                </c:ext>
                <c:ext xmlns:c16="http://schemas.microsoft.com/office/drawing/2014/chart" uri="{C3380CC4-5D6E-409C-BE32-E72D297353CC}">
                  <c16:uniqueId val="{0000000E-BE33-4812-8FC7-944BA631A388}"/>
                </c:ext>
              </c:extLst>
            </c:dLbl>
            <c:dLbl>
              <c:idx val="15"/>
              <c:tx>
                <c:rich>
                  <a:bodyPr rot="0" spcFirstLastPara="1" vertOverflow="clip" horzOverflow="clip" vert="horz" wrap="square" lIns="36576" tIns="18288" rIns="36576" bIns="18288" anchor="ctr" anchorCtr="0">
                    <a:spAutoFit/>
                  </a:bodyPr>
                  <a:lstStyle/>
                  <a:p>
                    <a:pPr algn="ctr" rtl="0">
                      <a:defRPr lang="nl-BE" sz="2000" b="0" i="0" u="none" strike="noStrike" kern="1200" baseline="0">
                        <a:solidFill>
                          <a:srgbClr val="FF0000"/>
                        </a:solidFill>
                        <a:latin typeface="+mn-lt"/>
                        <a:ea typeface="+mn-ea"/>
                        <a:cs typeface="+mn-cs"/>
                      </a:defRPr>
                    </a:pPr>
                    <a:endParaRPr lang="en-US"/>
                  </a:p>
                </c:rich>
              </c:tx>
              <c:spPr>
                <a:noFill/>
                <a:ln w="9525" cap="sq" cmpd="sng" algn="ctr">
                  <a:noFill/>
                  <a:prstDash val="solid"/>
                  <a:round/>
                  <a:headEnd type="none" w="med" len="med"/>
                  <a:tailEnd type="none" w="med" len="med"/>
                </a:ln>
                <a:effectLst/>
              </c:spPr>
              <c:dLblPos val="t"/>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showDataLabelsRange val="0"/>
                </c:ext>
                <c:ext xmlns:c16="http://schemas.microsoft.com/office/drawing/2014/chart" uri="{C3380CC4-5D6E-409C-BE32-E72D297353CC}">
                  <c16:uniqueId val="{0000000F-BE33-4812-8FC7-944BA631A388}"/>
                </c:ext>
              </c:extLst>
            </c:dLbl>
            <c:dLbl>
              <c:idx val="16"/>
              <c:tx>
                <c:rich>
                  <a:bodyPr rot="0" spcFirstLastPara="1" vertOverflow="clip" horzOverflow="clip" vert="horz" wrap="square" lIns="36576" tIns="18288" rIns="36576" bIns="18288" anchor="ctr" anchorCtr="0">
                    <a:spAutoFit/>
                  </a:bodyPr>
                  <a:lstStyle/>
                  <a:p>
                    <a:pPr algn="ctr" rtl="0">
                      <a:defRPr lang="nl-BE" sz="2000" b="0" i="0" u="none" strike="noStrike" kern="1200" baseline="0">
                        <a:solidFill>
                          <a:srgbClr val="FF0000"/>
                        </a:solidFill>
                        <a:latin typeface="+mn-lt"/>
                        <a:ea typeface="+mn-ea"/>
                        <a:cs typeface="+mn-cs"/>
                      </a:defRPr>
                    </a:pPr>
                    <a:endParaRPr lang="en-US"/>
                  </a:p>
                </c:rich>
              </c:tx>
              <c:spPr>
                <a:noFill/>
                <a:ln w="9525" cap="sq" cmpd="sng" algn="ctr">
                  <a:noFill/>
                  <a:prstDash val="solid"/>
                  <a:round/>
                  <a:headEnd type="none" w="med" len="med"/>
                  <a:tailEnd type="none" w="med" len="med"/>
                </a:ln>
                <a:effectLst/>
              </c:spPr>
              <c:dLblPos val="t"/>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showDataLabelsRange val="0"/>
                </c:ext>
                <c:ext xmlns:c16="http://schemas.microsoft.com/office/drawing/2014/chart" uri="{C3380CC4-5D6E-409C-BE32-E72D297353CC}">
                  <c16:uniqueId val="{00000010-BE33-4812-8FC7-944BA631A388}"/>
                </c:ext>
              </c:extLst>
            </c:dLbl>
            <c:dLbl>
              <c:idx val="17"/>
              <c:tx>
                <c:rich>
                  <a:bodyPr rot="0" spcFirstLastPara="1" vertOverflow="clip" horzOverflow="clip" vert="horz" wrap="square" lIns="36576" tIns="18288" rIns="36576" bIns="18288" anchor="ctr" anchorCtr="0">
                    <a:spAutoFit/>
                  </a:bodyPr>
                  <a:lstStyle/>
                  <a:p>
                    <a:pPr algn="ctr" rtl="0">
                      <a:defRPr lang="nl-BE" sz="2000" b="0" i="0" u="none" strike="noStrike" kern="1200" baseline="0">
                        <a:solidFill>
                          <a:srgbClr val="FF0000"/>
                        </a:solidFill>
                        <a:latin typeface="+mn-lt"/>
                        <a:ea typeface="+mn-ea"/>
                        <a:cs typeface="+mn-cs"/>
                      </a:defRPr>
                    </a:pPr>
                    <a:endParaRPr lang="nl-BE"/>
                  </a:p>
                </c:rich>
              </c:tx>
              <c:spPr>
                <a:noFill/>
                <a:ln w="9525" cap="sq" cmpd="sng" algn="ctr">
                  <a:noFill/>
                  <a:prstDash val="solid"/>
                  <a:round/>
                  <a:headEnd type="none" w="med" len="med"/>
                  <a:tailEnd type="none" w="med" len="med"/>
                </a:ln>
                <a:effectLst/>
              </c:spPr>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BE33-4812-8FC7-944BA631A388}"/>
                </c:ext>
              </c:extLst>
            </c:dLbl>
            <c:spPr>
              <a:noFill/>
              <a:ln w="25400">
                <a:noFill/>
              </a:ln>
            </c:sp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korrelgrootte!$V$7:$V$23</c:f>
              <c:numCache>
                <c:formatCode>0</c:formatCode>
                <c:ptCount val="17"/>
                <c:pt idx="0">
                  <c:v>0</c:v>
                </c:pt>
                <c:pt idx="1">
                  <c:v>100</c:v>
                </c:pt>
                <c:pt idx="2">
                  <c:v>50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xVal>
          <c:yVal>
            <c:numRef>
              <c:f>korrelgrootte!$W$7:$W$23</c:f>
              <c:numCache>
                <c:formatCode>0</c:formatCode>
                <c:ptCount val="17"/>
                <c:pt idx="0">
                  <c:v>0</c:v>
                </c:pt>
                <c:pt idx="1">
                  <c:v>0</c:v>
                </c:pt>
                <c:pt idx="2">
                  <c:v>86.602540378443862</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yVal>
          <c:smooth val="0"/>
          <c:extLst>
            <c:ext xmlns:c15="http://schemas.microsoft.com/office/drawing/2012/chart" uri="{02D57815-91ED-43cb-92C2-25804820EDAC}">
              <c15:datalabelsRange>
                <c15:f>{"0"\"0"\"0"\"a"\"b"\"c"\"d"\"e"\"f"\"g"\"h"\"i"\"j"\"k"\"l"\"m"\"n"\"o"}</c15:f>
                <c15:dlblRangeCache>
                  <c:ptCount val="18"/>
                  <c:pt idx="0">
                    <c:v>0</c:v>
                  </c:pt>
                  <c:pt idx="1">
                    <c:v>0</c:v>
                  </c:pt>
                  <c:pt idx="2">
                    <c:v>0</c:v>
                  </c:pt>
                  <c:pt idx="3">
                    <c:v>a</c:v>
                  </c:pt>
                  <c:pt idx="4">
                    <c:v>b</c:v>
                  </c:pt>
                  <c:pt idx="5">
                    <c:v>c</c:v>
                  </c:pt>
                  <c:pt idx="6">
                    <c:v>d</c:v>
                  </c:pt>
                  <c:pt idx="7">
                    <c:v>e</c:v>
                  </c:pt>
                  <c:pt idx="8">
                    <c:v>f</c:v>
                  </c:pt>
                  <c:pt idx="9">
                    <c:v>g</c:v>
                  </c:pt>
                  <c:pt idx="10">
                    <c:v>h</c:v>
                  </c:pt>
                  <c:pt idx="11">
                    <c:v>i</c:v>
                  </c:pt>
                  <c:pt idx="12">
                    <c:v>j</c:v>
                  </c:pt>
                  <c:pt idx="13">
                    <c:v>k</c:v>
                  </c:pt>
                  <c:pt idx="14">
                    <c:v>l</c:v>
                  </c:pt>
                  <c:pt idx="15">
                    <c:v>m</c:v>
                  </c:pt>
                  <c:pt idx="16">
                    <c:v>n</c:v>
                  </c:pt>
                  <c:pt idx="17">
                    <c:v>o</c:v>
                  </c:pt>
                </c15:dlblRangeCache>
              </c15:datalabelsRange>
            </c:ext>
            <c:ext xmlns:c16="http://schemas.microsoft.com/office/drawing/2014/chart" uri="{C3380CC4-5D6E-409C-BE32-E72D297353CC}">
              <c16:uniqueId val="{00000012-BE33-4812-8FC7-944BA631A388}"/>
            </c:ext>
          </c:extLst>
        </c:ser>
        <c:dLbls>
          <c:showLegendKey val="0"/>
          <c:showVal val="0"/>
          <c:showCatName val="0"/>
          <c:showSerName val="0"/>
          <c:showPercent val="0"/>
          <c:showBubbleSize val="0"/>
        </c:dLbls>
        <c:axId val="601506656"/>
        <c:axId val="601507048"/>
      </c:scatterChart>
      <c:valAx>
        <c:axId val="601506656"/>
        <c:scaling>
          <c:orientation val="minMax"/>
          <c:max val="100"/>
        </c:scaling>
        <c:delete val="1"/>
        <c:axPos val="b"/>
        <c:numFmt formatCode="0" sourceLinked="1"/>
        <c:majorTickMark val="out"/>
        <c:minorTickMark val="none"/>
        <c:tickLblPos val="nextTo"/>
        <c:crossAx val="601507048"/>
        <c:crosses val="autoZero"/>
        <c:crossBetween val="midCat"/>
      </c:valAx>
      <c:valAx>
        <c:axId val="601507048"/>
        <c:scaling>
          <c:orientation val="minMax"/>
          <c:max val="90"/>
          <c:min val="0"/>
        </c:scaling>
        <c:delete val="1"/>
        <c:axPos val="l"/>
        <c:numFmt formatCode="0" sourceLinked="1"/>
        <c:majorTickMark val="out"/>
        <c:minorTickMark val="none"/>
        <c:tickLblPos val="nextTo"/>
        <c:crossAx val="601506656"/>
        <c:crosses val="autoZero"/>
        <c:crossBetween val="midCat"/>
      </c:valAx>
      <c:spPr>
        <a:noFill/>
        <a:ln w="25400">
          <a:noFill/>
        </a:ln>
      </c:spPr>
    </c:plotArea>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nl-BE"/>
    </a:p>
  </c:txPr>
  <c:printSettings>
    <c:headerFooter/>
    <c:pageMargins b="0.75" l="0.7" r="0.7" t="0.75" header="0.3" footer="0.3"/>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file:///J:\Algemeen\Mkt%20-%20Comm\Handtekeningen%20en%20logo's\abonlnieuw%202002.jpg" TargetMode="External"/></Relationships>
</file>

<file path=xl/drawings/_rels/drawing4.xml.rels><?xml version="1.0" encoding="UTF-8" standalone="yes"?>
<Relationships xmlns="http://schemas.openxmlformats.org/package/2006/relationships"><Relationship Id="rId1" Type="http://schemas.openxmlformats.org/officeDocument/2006/relationships/image" Target="file:///J:\Algemeen\Mkt%20-%20Comm\Handtekeningen%20en%20logo's\abonlnieuw%202002.jpg" TargetMode="External"/></Relationships>
</file>

<file path=xl/drawings/_rels/drawing5.xml.rels><?xml version="1.0" encoding="UTF-8" standalone="yes"?>
<Relationships xmlns="http://schemas.openxmlformats.org/package/2006/relationships"><Relationship Id="rId1" Type="http://schemas.openxmlformats.org/officeDocument/2006/relationships/image" Target="file:///J:\Algemeen\Mkt%20-%20Comm\Handtekeningen%20en%20logo's\abonlnieuw%202002.jpg" TargetMode="External"/></Relationships>
</file>

<file path=xl/drawings/_rels/drawing6.xml.rels><?xml version="1.0" encoding="UTF-8" standalone="yes"?>
<Relationships xmlns="http://schemas.openxmlformats.org/package/2006/relationships"><Relationship Id="rId1" Type="http://schemas.openxmlformats.org/officeDocument/2006/relationships/image" Target="file:///J:\Algemeen\Mkt%20-%20Comm\Handtekeningen%20en%20logo's\abonlnieuw%202002.jpg" TargetMode="Externa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2</xdr:colOff>
      <xdr:row>49</xdr:row>
      <xdr:rowOff>66677</xdr:rowOff>
    </xdr:from>
    <xdr:to>
      <xdr:col>3</xdr:col>
      <xdr:colOff>2401802</xdr:colOff>
      <xdr:row>105</xdr:row>
      <xdr:rowOff>98677</xdr:rowOff>
    </xdr:to>
    <xdr:pic>
      <xdr:nvPicPr>
        <xdr:cNvPr id="6169" name="Picture 8">
          <a:extLst>
            <a:ext uri="{FF2B5EF4-FFF2-40B4-BE49-F238E27FC236}">
              <a16:creationId xmlns:a16="http://schemas.microsoft.com/office/drawing/2014/main" id="{00000000-0008-0000-0100-00001918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2" y="10953752"/>
          <a:ext cx="7050000" cy="107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2676527</xdr:colOff>
      <xdr:row>49</xdr:row>
      <xdr:rowOff>76202</xdr:rowOff>
    </xdr:from>
    <xdr:to>
      <xdr:col>7</xdr:col>
      <xdr:colOff>566652</xdr:colOff>
      <xdr:row>105</xdr:row>
      <xdr:rowOff>108202</xdr:rowOff>
    </xdr:to>
    <xdr:pic>
      <xdr:nvPicPr>
        <xdr:cNvPr id="6170" name="Picture 9">
          <a:extLst>
            <a:ext uri="{FF2B5EF4-FFF2-40B4-BE49-F238E27FC236}">
              <a16:creationId xmlns:a16="http://schemas.microsoft.com/office/drawing/2014/main" id="{00000000-0008-0000-0100-00001A1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39027" y="10963277"/>
          <a:ext cx="7050000" cy="107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6</xdr:col>
      <xdr:colOff>4536</xdr:colOff>
      <xdr:row>30</xdr:row>
      <xdr:rowOff>68222</xdr:rowOff>
    </xdr:from>
    <xdr:to>
      <xdr:col>18</xdr:col>
      <xdr:colOff>520082</xdr:colOff>
      <xdr:row>56</xdr:row>
      <xdr:rowOff>738441</xdr:rowOff>
    </xdr:to>
    <xdr:pic>
      <xdr:nvPicPr>
        <xdr:cNvPr id="2" name="Afbeelding 2">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4100286" y="6805839"/>
          <a:ext cx="6148903" cy="5986770"/>
        </a:xfrm>
        <a:prstGeom prst="rect">
          <a:avLst/>
        </a:prstGeom>
        <a:ln>
          <a:solidFill>
            <a:schemeClr val="tx1"/>
          </a:solidFill>
        </a:ln>
        <a:effectLst>
          <a:glow rad="38100">
            <a:schemeClr val="bg1"/>
          </a:glow>
        </a:effectLst>
      </xdr:spPr>
    </xdr:pic>
    <xdr:clientData/>
  </xdr:twoCellAnchor>
  <xdr:twoCellAnchor>
    <xdr:from>
      <xdr:col>1</xdr:col>
      <xdr:colOff>180975</xdr:colOff>
      <xdr:row>73</xdr:row>
      <xdr:rowOff>38100</xdr:rowOff>
    </xdr:from>
    <xdr:to>
      <xdr:col>12</xdr:col>
      <xdr:colOff>438150</xdr:colOff>
      <xdr:row>123</xdr:row>
      <xdr:rowOff>47625</xdr:rowOff>
    </xdr:to>
    <xdr:pic>
      <xdr:nvPicPr>
        <xdr:cNvPr id="10295" name="Picture 2" descr="image001">
          <a:extLst>
            <a:ext uri="{FF2B5EF4-FFF2-40B4-BE49-F238E27FC236}">
              <a16:creationId xmlns:a16="http://schemas.microsoft.com/office/drawing/2014/main" id="{00000000-0008-0000-0200-0000372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7175" y="14839950"/>
          <a:ext cx="6953250" cy="956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6</xdr:col>
      <xdr:colOff>15742</xdr:colOff>
      <xdr:row>30</xdr:row>
      <xdr:rowOff>12190</xdr:rowOff>
    </xdr:from>
    <xdr:to>
      <xdr:col>18</xdr:col>
      <xdr:colOff>365446</xdr:colOff>
      <xdr:row>56</xdr:row>
      <xdr:rowOff>771311</xdr:rowOff>
    </xdr:to>
    <xdr:graphicFrame macro="">
      <xdr:nvGraphicFramePr>
        <xdr:cNvPr id="13" name="Grafiek 9">
          <a:extLst>
            <a:ext uri="{FF2B5EF4-FFF2-40B4-BE49-F238E27FC236}">
              <a16:creationId xmlns:a16="http://schemas.microsoft.com/office/drawing/2014/main" id="{767CF5C9-27EE-496C-8A0F-84096BF9CD19}"/>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0</xdr:row>
      <xdr:rowOff>0</xdr:rowOff>
    </xdr:from>
    <xdr:to>
      <xdr:col>16</xdr:col>
      <xdr:colOff>0</xdr:colOff>
      <xdr:row>0</xdr:row>
      <xdr:rowOff>0</xdr:rowOff>
    </xdr:to>
    <xdr:pic>
      <xdr:nvPicPr>
        <xdr:cNvPr id="13587" name="Picture 1" descr="J:\Algemeen\Mkt - Comm\Handtekeningen en logo's\abonlnieuw 2002.jpg">
          <a:extLst>
            <a:ext uri="{FF2B5EF4-FFF2-40B4-BE49-F238E27FC236}">
              <a16:creationId xmlns:a16="http://schemas.microsoft.com/office/drawing/2014/main" id="{00000000-0008-0000-0300-00001335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66675" y="0"/>
          <a:ext cx="769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0</xdr:row>
      <xdr:rowOff>0</xdr:rowOff>
    </xdr:from>
    <xdr:to>
      <xdr:col>17</xdr:col>
      <xdr:colOff>0</xdr:colOff>
      <xdr:row>0</xdr:row>
      <xdr:rowOff>0</xdr:rowOff>
    </xdr:to>
    <xdr:pic>
      <xdr:nvPicPr>
        <xdr:cNvPr id="22728" name="Picture 1" descr="J:\Algemeen\Mkt - Comm\Handtekeningen en logo's\abonlnieuw 2002.jpg">
          <a:extLst>
            <a:ext uri="{FF2B5EF4-FFF2-40B4-BE49-F238E27FC236}">
              <a16:creationId xmlns:a16="http://schemas.microsoft.com/office/drawing/2014/main" id="{00000000-0008-0000-0400-0000C858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61925" y="0"/>
          <a:ext cx="78200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17</xdr:col>
      <xdr:colOff>0</xdr:colOff>
      <xdr:row>0</xdr:row>
      <xdr:rowOff>0</xdr:rowOff>
    </xdr:to>
    <xdr:pic>
      <xdr:nvPicPr>
        <xdr:cNvPr id="14606" name="Picture 1" descr="J:\Algemeen\Mkt - Comm\Handtekeningen en logo's\abonlnieuw 2002.jpg">
          <a:extLst>
            <a:ext uri="{FF2B5EF4-FFF2-40B4-BE49-F238E27FC236}">
              <a16:creationId xmlns:a16="http://schemas.microsoft.com/office/drawing/2014/main" id="{00000000-0008-0000-0500-00000E39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61925" y="0"/>
          <a:ext cx="9696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17</xdr:col>
      <xdr:colOff>0</xdr:colOff>
      <xdr:row>0</xdr:row>
      <xdr:rowOff>0</xdr:rowOff>
    </xdr:to>
    <xdr:pic>
      <xdr:nvPicPr>
        <xdr:cNvPr id="18675" name="Picture 1" descr="J:\Algemeen\Mkt - Comm\Handtekeningen en logo's\abonlnieuw 2002.jpg">
          <a:extLst>
            <a:ext uri="{FF2B5EF4-FFF2-40B4-BE49-F238E27FC236}">
              <a16:creationId xmlns:a16="http://schemas.microsoft.com/office/drawing/2014/main" id="{00000000-0008-0000-0800-0000F348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66675" y="0"/>
          <a:ext cx="8305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AS001\groups\Documents%20and%20Settings\Reyns%20Didier\Local%20Settings\Temporary%20Internet%20Files\OLKA\0000_KwaliteitsplanDM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waliteitsplan"/>
      <sheetName val="Dagboek (1)"/>
    </sheetNames>
    <sheetDataSet>
      <sheetData sheetId="0">
        <row r="20">
          <cell r="B20" t="str">
            <v>...@bofas.be</v>
          </cell>
        </row>
        <row r="40">
          <cell r="B40" t="str">
            <v>ntb</v>
          </cell>
        </row>
        <row r="42">
          <cell r="B42" t="str">
            <v>ntb</v>
          </cell>
        </row>
        <row r="47">
          <cell r="B47" t="str">
            <v>ntb</v>
          </cell>
        </row>
      </sheetData>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P23"/>
  <sheetViews>
    <sheetView zoomScaleNormal="100" workbookViewId="0">
      <selection activeCell="B9" sqref="B9"/>
    </sheetView>
  </sheetViews>
  <sheetFormatPr defaultColWidth="8.85546875" defaultRowHeight="15"/>
  <cols>
    <col min="1" max="1" width="27.85546875" style="5" customWidth="1"/>
    <col min="2" max="2" width="68" style="5" customWidth="1"/>
    <col min="3" max="16384" width="8.85546875" style="5"/>
  </cols>
  <sheetData>
    <row r="1" spans="1:16" ht="3" customHeight="1" thickBot="1"/>
    <row r="2" spans="1:16" ht="21" customHeight="1" thickBot="1">
      <c r="A2" s="372" t="s">
        <v>148</v>
      </c>
      <c r="B2" s="373"/>
      <c r="C2" s="6"/>
      <c r="D2" s="6"/>
      <c r="E2" s="6"/>
      <c r="F2" s="6"/>
      <c r="G2" s="6"/>
      <c r="H2" s="6"/>
      <c r="I2" s="6"/>
      <c r="J2" s="6"/>
      <c r="K2" s="6"/>
      <c r="L2" s="6"/>
      <c r="M2" s="6"/>
      <c r="N2" s="6"/>
      <c r="O2" s="6"/>
      <c r="P2" s="6"/>
    </row>
    <row r="3" spans="1:16" ht="20.25" customHeight="1">
      <c r="A3" s="7" t="s">
        <v>240</v>
      </c>
      <c r="B3" s="8" t="str">
        <f>CONCATENATE("BOF_SL_",B6,": ",B7)</f>
        <v>BOF_SL_7000: Tankstationstraat 666 te Erembodegem</v>
      </c>
      <c r="C3" s="9"/>
      <c r="D3" s="9"/>
      <c r="E3" s="9"/>
      <c r="F3" s="9"/>
      <c r="G3" s="9"/>
      <c r="H3" s="9"/>
      <c r="I3" s="9"/>
      <c r="J3" s="9"/>
      <c r="K3" s="9"/>
      <c r="L3" s="9"/>
      <c r="M3" s="9"/>
      <c r="N3" s="9"/>
      <c r="O3" s="9"/>
      <c r="P3" s="9"/>
    </row>
    <row r="5" spans="1:16" ht="27.6" customHeight="1">
      <c r="A5" s="10"/>
      <c r="B5" s="11" t="s">
        <v>339</v>
      </c>
    </row>
    <row r="6" spans="1:16" ht="33" customHeight="1">
      <c r="A6" s="333" t="s">
        <v>122</v>
      </c>
      <c r="B6" s="331">
        <v>7000</v>
      </c>
    </row>
    <row r="7" spans="1:16" ht="33" customHeight="1">
      <c r="A7" s="333" t="s">
        <v>121</v>
      </c>
      <c r="B7" s="331" t="s">
        <v>153</v>
      </c>
    </row>
    <row r="8" spans="1:16" ht="33" customHeight="1">
      <c r="A8" s="333" t="s">
        <v>111</v>
      </c>
      <c r="B8" s="331" t="s">
        <v>11</v>
      </c>
    </row>
    <row r="9" spans="1:16" ht="33" customHeight="1">
      <c r="A9" s="333" t="s">
        <v>119</v>
      </c>
      <c r="B9" s="332">
        <v>2</v>
      </c>
    </row>
    <row r="10" spans="1:16" ht="33" customHeight="1">
      <c r="A10" s="333" t="s">
        <v>120</v>
      </c>
      <c r="B10" s="332">
        <v>3</v>
      </c>
    </row>
    <row r="11" spans="1:16" ht="15.75" thickBot="1">
      <c r="A11" s="10"/>
    </row>
    <row r="12" spans="1:16" ht="19.5" thickBot="1">
      <c r="A12" s="372" t="s">
        <v>147</v>
      </c>
      <c r="B12" s="373"/>
    </row>
    <row r="13" spans="1:16">
      <c r="B13" s="12"/>
    </row>
    <row r="14" spans="1:16" ht="46.15" customHeight="1">
      <c r="A14" s="374" t="s">
        <v>340</v>
      </c>
      <c r="B14" s="374"/>
    </row>
    <row r="15" spans="1:16" ht="58.5" customHeight="1">
      <c r="A15" s="374" t="s">
        <v>341</v>
      </c>
      <c r="B15" s="374"/>
    </row>
    <row r="16" spans="1:16" ht="33.6" customHeight="1">
      <c r="A16" s="374" t="s">
        <v>342</v>
      </c>
      <c r="B16" s="374"/>
    </row>
    <row r="17" spans="1:2" ht="33" customHeight="1">
      <c r="A17" s="374" t="s">
        <v>343</v>
      </c>
      <c r="B17" s="374"/>
    </row>
    <row r="18" spans="1:2">
      <c r="A18" s="10"/>
    </row>
    <row r="19" spans="1:2">
      <c r="A19" s="10"/>
    </row>
    <row r="20" spans="1:2">
      <c r="A20" s="10"/>
    </row>
    <row r="21" spans="1:2">
      <c r="A21" s="10"/>
    </row>
    <row r="22" spans="1:2">
      <c r="A22" s="10"/>
    </row>
    <row r="23" spans="1:2">
      <c r="A23" s="10"/>
    </row>
  </sheetData>
  <sheetProtection sheet="1" objects="1" scenarios="1"/>
  <mergeCells count="6">
    <mergeCell ref="A2:B2"/>
    <mergeCell ref="A14:B14"/>
    <mergeCell ref="A15:B15"/>
    <mergeCell ref="A16:B16"/>
    <mergeCell ref="A17:B17"/>
    <mergeCell ref="A12:B12"/>
  </mergeCells>
  <phoneticPr fontId="1" type="noConversion"/>
  <pageMargins left="0.74803149606299213" right="0.74803149606299213" top="0.98425196850393704" bottom="0.98425196850393704" header="0.51181102362204722" footer="0.51181102362204722"/>
  <pageSetup paperSize="9" scale="91" fitToHeight="0" orientation="portrait" horizontalDpi="300" verticalDpi="300" r:id="rId1"/>
  <headerFooter alignWithMargins="0">
    <oddHeader>&amp;C&amp;"Trebuchet MS,Standaard"&amp;F&amp;R&amp;G</oddHeader>
    <oddFooter>&amp;L&amp;"Trebuchet MS,Standaard"Printdatum: &amp;D&amp;R&amp;"Trebuchet MS,Standaard"&amp;P/&amp;N</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B1:P37"/>
  <sheetViews>
    <sheetView tabSelected="1" zoomScale="85" zoomScaleNormal="85" workbookViewId="0">
      <selection activeCell="B8" sqref="B8"/>
    </sheetView>
  </sheetViews>
  <sheetFormatPr defaultColWidth="8.85546875" defaultRowHeight="15"/>
  <cols>
    <col min="1" max="1" width="3.5703125" style="5" customWidth="1"/>
    <col min="2" max="2" width="10.28515625" style="5" customWidth="1"/>
    <col min="3" max="3" width="11.42578125" style="5" customWidth="1"/>
    <col min="4" max="16384" width="8.85546875" style="5"/>
  </cols>
  <sheetData>
    <row r="1" spans="2:16" ht="15.75" thickBot="1">
      <c r="B1" s="238"/>
      <c r="C1" s="238"/>
      <c r="D1" s="238"/>
      <c r="E1" s="238"/>
      <c r="F1" s="238"/>
      <c r="G1" s="238"/>
      <c r="H1" s="238"/>
      <c r="I1" s="238"/>
      <c r="J1" s="238"/>
      <c r="K1" s="238"/>
      <c r="L1" s="238"/>
      <c r="M1" s="238"/>
      <c r="N1" s="238"/>
      <c r="O1" s="238"/>
      <c r="P1" s="238"/>
    </row>
    <row r="2" spans="2:16" ht="25.15" customHeight="1" thickBot="1">
      <c r="B2" s="497" t="s">
        <v>268</v>
      </c>
      <c r="C2" s="498"/>
      <c r="D2" s="498"/>
      <c r="E2" s="498"/>
      <c r="F2" s="498"/>
      <c r="G2" s="498"/>
      <c r="H2" s="498"/>
      <c r="I2" s="498"/>
      <c r="J2" s="498"/>
      <c r="K2" s="498"/>
      <c r="L2" s="498"/>
      <c r="M2" s="498"/>
      <c r="N2" s="498"/>
      <c r="O2" s="498"/>
      <c r="P2" s="499"/>
    </row>
    <row r="3" spans="2:16" ht="21" customHeight="1" thickBot="1">
      <c r="B3" s="246" t="s">
        <v>240</v>
      </c>
      <c r="C3" s="500" t="str">
        <f>Gebruiksaanwijzing!B3</f>
        <v>BOF_SL_7000: Tankstationstraat 666 te Erembodegem</v>
      </c>
      <c r="D3" s="501"/>
      <c r="E3" s="501"/>
      <c r="F3" s="501"/>
      <c r="G3" s="501"/>
      <c r="H3" s="501"/>
      <c r="I3" s="501"/>
      <c r="J3" s="501"/>
      <c r="K3" s="501"/>
      <c r="L3" s="501"/>
      <c r="M3" s="501"/>
      <c r="N3" s="501"/>
      <c r="O3" s="501"/>
      <c r="P3" s="502"/>
    </row>
    <row r="4" spans="2:16" ht="17.45" customHeight="1">
      <c r="B4" s="494" t="s">
        <v>34</v>
      </c>
      <c r="C4" s="496"/>
      <c r="D4" s="494" t="s">
        <v>164</v>
      </c>
      <c r="E4" s="495"/>
      <c r="F4" s="495"/>
      <c r="G4" s="495"/>
      <c r="H4" s="495"/>
      <c r="I4" s="495"/>
      <c r="J4" s="494" t="s">
        <v>38</v>
      </c>
      <c r="K4" s="495"/>
      <c r="L4" s="495"/>
      <c r="M4" s="495"/>
      <c r="N4" s="495"/>
      <c r="O4" s="495"/>
      <c r="P4" s="496"/>
    </row>
    <row r="5" spans="2:16" ht="94.5" thickBot="1">
      <c r="B5" s="239" t="s">
        <v>116</v>
      </c>
      <c r="C5" s="240" t="s">
        <v>117</v>
      </c>
      <c r="D5" s="241" t="s">
        <v>67</v>
      </c>
      <c r="E5" s="101" t="s">
        <v>267</v>
      </c>
      <c r="F5" s="138" t="s">
        <v>158</v>
      </c>
      <c r="G5" s="138" t="s">
        <v>159</v>
      </c>
      <c r="H5" s="138" t="s">
        <v>282</v>
      </c>
      <c r="I5" s="242" t="s">
        <v>37</v>
      </c>
      <c r="J5" s="100" t="s">
        <v>3</v>
      </c>
      <c r="K5" s="243" t="s">
        <v>4</v>
      </c>
      <c r="L5" s="101" t="s">
        <v>5</v>
      </c>
      <c r="M5" s="101" t="s">
        <v>6</v>
      </c>
      <c r="N5" s="101" t="s">
        <v>7</v>
      </c>
      <c r="O5" s="101" t="s">
        <v>20</v>
      </c>
      <c r="P5" s="102" t="s">
        <v>8</v>
      </c>
    </row>
    <row r="6" spans="2:16" ht="21" customHeight="1" thickBot="1">
      <c r="B6" s="503" t="s">
        <v>114</v>
      </c>
      <c r="C6" s="461"/>
      <c r="D6" s="461"/>
      <c r="E6" s="461"/>
      <c r="F6" s="461"/>
      <c r="G6" s="461"/>
      <c r="H6" s="461"/>
      <c r="I6" s="461"/>
      <c r="J6" s="461"/>
      <c r="K6" s="461"/>
      <c r="L6" s="461"/>
      <c r="M6" s="461"/>
      <c r="N6" s="461"/>
      <c r="O6" s="461"/>
      <c r="P6" s="462"/>
    </row>
    <row r="7" spans="2:16">
      <c r="B7" s="247"/>
      <c r="C7" s="248"/>
      <c r="D7" s="249"/>
      <c r="E7" s="250"/>
      <c r="F7" s="250"/>
      <c r="G7" s="250"/>
      <c r="H7" s="250"/>
      <c r="I7" s="248"/>
      <c r="J7" s="149"/>
      <c r="K7" s="150"/>
      <c r="L7" s="150"/>
      <c r="M7" s="150"/>
      <c r="N7" s="150"/>
      <c r="O7" s="150"/>
      <c r="P7" s="151"/>
    </row>
    <row r="8" spans="2:16">
      <c r="B8" s="251"/>
      <c r="C8" s="252"/>
      <c r="D8" s="253"/>
      <c r="E8" s="254"/>
      <c r="F8" s="254"/>
      <c r="G8" s="254"/>
      <c r="H8" s="254"/>
      <c r="I8" s="252"/>
      <c r="J8" s="147"/>
      <c r="K8" s="113"/>
      <c r="L8" s="113"/>
      <c r="M8" s="113"/>
      <c r="N8" s="113"/>
      <c r="O8" s="113"/>
      <c r="P8" s="114"/>
    </row>
    <row r="9" spans="2:16">
      <c r="B9" s="251"/>
      <c r="C9" s="252"/>
      <c r="D9" s="253"/>
      <c r="E9" s="254"/>
      <c r="F9" s="254"/>
      <c r="G9" s="254"/>
      <c r="H9" s="254"/>
      <c r="I9" s="252"/>
      <c r="J9" s="147"/>
      <c r="K9" s="113"/>
      <c r="L9" s="113"/>
      <c r="M9" s="113"/>
      <c r="N9" s="113"/>
      <c r="O9" s="113"/>
      <c r="P9" s="114"/>
    </row>
    <row r="10" spans="2:16">
      <c r="B10" s="251"/>
      <c r="C10" s="252"/>
      <c r="D10" s="253"/>
      <c r="E10" s="254"/>
      <c r="F10" s="254"/>
      <c r="G10" s="254"/>
      <c r="H10" s="254"/>
      <c r="I10" s="252"/>
      <c r="J10" s="147"/>
      <c r="K10" s="113"/>
      <c r="L10" s="113"/>
      <c r="M10" s="113"/>
      <c r="N10" s="113"/>
      <c r="O10" s="113"/>
      <c r="P10" s="114"/>
    </row>
    <row r="11" spans="2:16">
      <c r="B11" s="251"/>
      <c r="C11" s="252"/>
      <c r="D11" s="253"/>
      <c r="E11" s="254"/>
      <c r="F11" s="254"/>
      <c r="G11" s="254"/>
      <c r="H11" s="254"/>
      <c r="I11" s="252"/>
      <c r="J11" s="147"/>
      <c r="K11" s="113"/>
      <c r="L11" s="113"/>
      <c r="M11" s="113"/>
      <c r="N11" s="113"/>
      <c r="O11" s="113"/>
      <c r="P11" s="114"/>
    </row>
    <row r="12" spans="2:16">
      <c r="B12" s="251"/>
      <c r="C12" s="252"/>
      <c r="D12" s="253"/>
      <c r="E12" s="254"/>
      <c r="F12" s="254"/>
      <c r="G12" s="254"/>
      <c r="H12" s="254"/>
      <c r="I12" s="252"/>
      <c r="J12" s="147"/>
      <c r="K12" s="113"/>
      <c r="L12" s="113"/>
      <c r="M12" s="113"/>
      <c r="N12" s="113"/>
      <c r="O12" s="113"/>
      <c r="P12" s="114"/>
    </row>
    <row r="13" spans="2:16">
      <c r="B13" s="251"/>
      <c r="C13" s="252"/>
      <c r="D13" s="253"/>
      <c r="E13" s="254"/>
      <c r="F13" s="254"/>
      <c r="G13" s="254"/>
      <c r="H13" s="254"/>
      <c r="I13" s="252"/>
      <c r="J13" s="147"/>
      <c r="K13" s="113"/>
      <c r="L13" s="113"/>
      <c r="M13" s="113"/>
      <c r="N13" s="113"/>
      <c r="O13" s="113"/>
      <c r="P13" s="114"/>
    </row>
    <row r="14" spans="2:16">
      <c r="B14" s="251"/>
      <c r="C14" s="252"/>
      <c r="D14" s="253"/>
      <c r="E14" s="254"/>
      <c r="F14" s="254"/>
      <c r="G14" s="254"/>
      <c r="H14" s="254"/>
      <c r="I14" s="252"/>
      <c r="J14" s="147"/>
      <c r="K14" s="113"/>
      <c r="L14" s="113"/>
      <c r="M14" s="113"/>
      <c r="N14" s="113"/>
      <c r="O14" s="113"/>
      <c r="P14" s="114"/>
    </row>
    <row r="15" spans="2:16">
      <c r="B15" s="251"/>
      <c r="C15" s="252"/>
      <c r="D15" s="253"/>
      <c r="E15" s="254"/>
      <c r="F15" s="254"/>
      <c r="G15" s="254"/>
      <c r="H15" s="254"/>
      <c r="I15" s="252"/>
      <c r="J15" s="147"/>
      <c r="K15" s="113"/>
      <c r="L15" s="113"/>
      <c r="M15" s="113"/>
      <c r="N15" s="113"/>
      <c r="O15" s="113"/>
      <c r="P15" s="114"/>
    </row>
    <row r="16" spans="2:16">
      <c r="B16" s="251"/>
      <c r="C16" s="252"/>
      <c r="D16" s="253"/>
      <c r="E16" s="254"/>
      <c r="F16" s="254"/>
      <c r="G16" s="254"/>
      <c r="H16" s="254"/>
      <c r="I16" s="252"/>
      <c r="J16" s="147"/>
      <c r="K16" s="113"/>
      <c r="L16" s="113"/>
      <c r="M16" s="113"/>
      <c r="N16" s="113"/>
      <c r="O16" s="113"/>
      <c r="P16" s="114"/>
    </row>
    <row r="17" spans="2:16">
      <c r="B17" s="251"/>
      <c r="C17" s="252"/>
      <c r="D17" s="253"/>
      <c r="E17" s="254"/>
      <c r="F17" s="254"/>
      <c r="G17" s="254"/>
      <c r="H17" s="254"/>
      <c r="I17" s="252"/>
      <c r="J17" s="147"/>
      <c r="K17" s="113"/>
      <c r="L17" s="113"/>
      <c r="M17" s="113"/>
      <c r="N17" s="113"/>
      <c r="O17" s="113"/>
      <c r="P17" s="114"/>
    </row>
    <row r="18" spans="2:16" ht="15.75" thickBot="1">
      <c r="B18" s="251"/>
      <c r="C18" s="252"/>
      <c r="D18" s="255"/>
      <c r="E18" s="256"/>
      <c r="F18" s="256"/>
      <c r="G18" s="256"/>
      <c r="H18" s="256"/>
      <c r="I18" s="257"/>
      <c r="J18" s="154"/>
      <c r="K18" s="155"/>
      <c r="L18" s="155"/>
      <c r="M18" s="155"/>
      <c r="N18" s="155"/>
      <c r="O18" s="155"/>
      <c r="P18" s="156"/>
    </row>
    <row r="19" spans="2:16" ht="21" customHeight="1" thickBot="1">
      <c r="B19" s="491" t="s">
        <v>115</v>
      </c>
      <c r="C19" s="492"/>
      <c r="D19" s="492"/>
      <c r="E19" s="492"/>
      <c r="F19" s="492"/>
      <c r="G19" s="492"/>
      <c r="H19" s="492"/>
      <c r="I19" s="492"/>
      <c r="J19" s="492"/>
      <c r="K19" s="492"/>
      <c r="L19" s="492"/>
      <c r="M19" s="492"/>
      <c r="N19" s="492"/>
      <c r="O19" s="492"/>
      <c r="P19" s="493"/>
    </row>
    <row r="20" spans="2:16">
      <c r="B20" s="258"/>
      <c r="C20" s="259"/>
      <c r="D20" s="260"/>
      <c r="E20" s="261"/>
      <c r="F20" s="261"/>
      <c r="G20" s="261"/>
      <c r="H20" s="261"/>
      <c r="I20" s="261"/>
      <c r="J20" s="149"/>
      <c r="K20" s="150"/>
      <c r="L20" s="150"/>
      <c r="M20" s="150"/>
      <c r="N20" s="150"/>
      <c r="O20" s="150"/>
      <c r="P20" s="151"/>
    </row>
    <row r="21" spans="2:16">
      <c r="B21" s="251"/>
      <c r="C21" s="262"/>
      <c r="D21" s="253"/>
      <c r="E21" s="254"/>
      <c r="F21" s="254"/>
      <c r="G21" s="254"/>
      <c r="H21" s="254"/>
      <c r="I21" s="254"/>
      <c r="J21" s="147"/>
      <c r="K21" s="113"/>
      <c r="L21" s="113"/>
      <c r="M21" s="113"/>
      <c r="N21" s="113"/>
      <c r="O21" s="113"/>
      <c r="P21" s="114"/>
    </row>
    <row r="22" spans="2:16">
      <c r="B22" s="263"/>
      <c r="C22" s="264"/>
      <c r="D22" s="265"/>
      <c r="E22" s="266"/>
      <c r="F22" s="266"/>
      <c r="G22" s="266"/>
      <c r="H22" s="266"/>
      <c r="I22" s="254"/>
      <c r="J22" s="147"/>
      <c r="K22" s="113"/>
      <c r="L22" s="113"/>
      <c r="M22" s="113"/>
      <c r="N22" s="113"/>
      <c r="O22" s="113"/>
      <c r="P22" s="114"/>
    </row>
    <row r="23" spans="2:16">
      <c r="B23" s="263"/>
      <c r="C23" s="264"/>
      <c r="D23" s="265"/>
      <c r="E23" s="266"/>
      <c r="F23" s="266"/>
      <c r="G23" s="266"/>
      <c r="H23" s="266"/>
      <c r="I23" s="254"/>
      <c r="J23" s="147"/>
      <c r="K23" s="113"/>
      <c r="L23" s="113"/>
      <c r="M23" s="113"/>
      <c r="N23" s="113"/>
      <c r="O23" s="113"/>
      <c r="P23" s="114"/>
    </row>
    <row r="24" spans="2:16">
      <c r="B24" s="263"/>
      <c r="C24" s="264"/>
      <c r="D24" s="265"/>
      <c r="E24" s="266"/>
      <c r="F24" s="266"/>
      <c r="G24" s="266"/>
      <c r="H24" s="266"/>
      <c r="I24" s="254"/>
      <c r="J24" s="147"/>
      <c r="K24" s="113"/>
      <c r="L24" s="113"/>
      <c r="M24" s="113"/>
      <c r="N24" s="113"/>
      <c r="O24" s="113"/>
      <c r="P24" s="114"/>
    </row>
    <row r="25" spans="2:16">
      <c r="B25" s="263"/>
      <c r="C25" s="264"/>
      <c r="D25" s="265"/>
      <c r="E25" s="266"/>
      <c r="F25" s="266"/>
      <c r="G25" s="266"/>
      <c r="H25" s="266"/>
      <c r="I25" s="254"/>
      <c r="J25" s="147"/>
      <c r="K25" s="113"/>
      <c r="L25" s="113"/>
      <c r="M25" s="113"/>
      <c r="N25" s="113"/>
      <c r="O25" s="113"/>
      <c r="P25" s="114"/>
    </row>
    <row r="26" spans="2:16">
      <c r="B26" s="251"/>
      <c r="C26" s="262"/>
      <c r="D26" s="253"/>
      <c r="E26" s="254"/>
      <c r="F26" s="254"/>
      <c r="G26" s="254"/>
      <c r="H26" s="254"/>
      <c r="I26" s="254"/>
      <c r="J26" s="147"/>
      <c r="K26" s="113"/>
      <c r="L26" s="113"/>
      <c r="M26" s="113"/>
      <c r="N26" s="113"/>
      <c r="O26" s="113"/>
      <c r="P26" s="114"/>
    </row>
    <row r="27" spans="2:16">
      <c r="B27" s="263"/>
      <c r="C27" s="264"/>
      <c r="D27" s="265"/>
      <c r="E27" s="266"/>
      <c r="F27" s="266"/>
      <c r="G27" s="266"/>
      <c r="H27" s="266"/>
      <c r="I27" s="254"/>
      <c r="J27" s="147"/>
      <c r="K27" s="113"/>
      <c r="L27" s="113"/>
      <c r="M27" s="113"/>
      <c r="N27" s="113"/>
      <c r="O27" s="113"/>
      <c r="P27" s="114"/>
    </row>
    <row r="28" spans="2:16">
      <c r="B28" s="263"/>
      <c r="C28" s="264"/>
      <c r="D28" s="265"/>
      <c r="E28" s="266"/>
      <c r="F28" s="266"/>
      <c r="G28" s="266"/>
      <c r="H28" s="266"/>
      <c r="I28" s="254"/>
      <c r="J28" s="147"/>
      <c r="K28" s="113"/>
      <c r="L28" s="113"/>
      <c r="M28" s="113"/>
      <c r="N28" s="113"/>
      <c r="O28" s="113"/>
      <c r="P28" s="114"/>
    </row>
    <row r="29" spans="2:16">
      <c r="B29" s="263"/>
      <c r="C29" s="264"/>
      <c r="D29" s="265"/>
      <c r="E29" s="266"/>
      <c r="F29" s="266"/>
      <c r="G29" s="266"/>
      <c r="H29" s="266"/>
      <c r="I29" s="254"/>
      <c r="J29" s="147"/>
      <c r="K29" s="113"/>
      <c r="L29" s="113"/>
      <c r="M29" s="113"/>
      <c r="N29" s="113"/>
      <c r="O29" s="113"/>
      <c r="P29" s="114"/>
    </row>
    <row r="30" spans="2:16">
      <c r="B30" s="263"/>
      <c r="C30" s="264"/>
      <c r="D30" s="265"/>
      <c r="E30" s="266"/>
      <c r="F30" s="266"/>
      <c r="G30" s="266"/>
      <c r="H30" s="266"/>
      <c r="I30" s="254"/>
      <c r="J30" s="147"/>
      <c r="K30" s="113"/>
      <c r="L30" s="113"/>
      <c r="M30" s="113"/>
      <c r="N30" s="113"/>
      <c r="O30" s="113"/>
      <c r="P30" s="114"/>
    </row>
    <row r="31" spans="2:16" ht="15.75" thickBot="1">
      <c r="B31" s="267"/>
      <c r="C31" s="268"/>
      <c r="D31" s="269"/>
      <c r="E31" s="270"/>
      <c r="F31" s="270"/>
      <c r="G31" s="270"/>
      <c r="H31" s="270"/>
      <c r="I31" s="270"/>
      <c r="J31" s="154"/>
      <c r="K31" s="155"/>
      <c r="L31" s="155"/>
      <c r="M31" s="155"/>
      <c r="N31" s="155"/>
      <c r="O31" s="155"/>
      <c r="P31" s="156"/>
    </row>
    <row r="32" spans="2:16" ht="15.75" thickBot="1">
      <c r="B32" s="238" t="s">
        <v>10</v>
      </c>
      <c r="C32" s="244"/>
      <c r="D32" s="244"/>
      <c r="E32" s="244"/>
      <c r="F32" s="244"/>
      <c r="G32" s="244"/>
      <c r="H32" s="244"/>
      <c r="I32" s="244"/>
      <c r="J32" s="245"/>
      <c r="K32" s="245"/>
      <c r="L32" s="245"/>
      <c r="M32" s="245"/>
      <c r="N32" s="245"/>
      <c r="O32" s="245"/>
      <c r="P32" s="245"/>
    </row>
    <row r="33" spans="2:16" ht="18">
      <c r="B33" s="452" t="s">
        <v>270</v>
      </c>
      <c r="C33" s="439"/>
      <c r="D33" s="439"/>
      <c r="E33" s="439"/>
      <c r="F33" s="439"/>
      <c r="G33" s="406" t="s">
        <v>269</v>
      </c>
      <c r="H33" s="466"/>
      <c r="I33" s="504"/>
      <c r="J33" s="271">
        <v>1000</v>
      </c>
      <c r="K33" s="272">
        <v>120</v>
      </c>
      <c r="L33" s="272">
        <v>5500</v>
      </c>
      <c r="M33" s="272">
        <v>3400</v>
      </c>
      <c r="N33" s="272">
        <v>3300</v>
      </c>
      <c r="O33" s="273">
        <v>300</v>
      </c>
      <c r="P33" s="274">
        <v>125</v>
      </c>
    </row>
    <row r="34" spans="2:16" ht="18">
      <c r="B34" s="435" t="s">
        <v>14</v>
      </c>
      <c r="C34" s="453"/>
      <c r="D34" s="453"/>
      <c r="E34" s="453"/>
      <c r="F34" s="453"/>
      <c r="G34" s="409" t="s">
        <v>255</v>
      </c>
      <c r="H34" s="448"/>
      <c r="I34" s="505"/>
      <c r="J34" s="275">
        <v>500</v>
      </c>
      <c r="K34" s="276">
        <v>10</v>
      </c>
      <c r="L34" s="276">
        <v>10</v>
      </c>
      <c r="M34" s="276">
        <v>10</v>
      </c>
      <c r="N34" s="276">
        <v>20</v>
      </c>
      <c r="O34" s="277">
        <v>100</v>
      </c>
      <c r="P34" s="278">
        <v>5</v>
      </c>
    </row>
    <row r="35" spans="2:16" ht="18.75" thickBot="1">
      <c r="B35" s="404" t="s">
        <v>15</v>
      </c>
      <c r="C35" s="454"/>
      <c r="D35" s="454"/>
      <c r="E35" s="454"/>
      <c r="F35" s="454"/>
      <c r="G35" s="412" t="s">
        <v>256</v>
      </c>
      <c r="H35" s="450"/>
      <c r="I35" s="506"/>
      <c r="J35" s="279">
        <v>50</v>
      </c>
      <c r="K35" s="280">
        <v>10</v>
      </c>
      <c r="L35" s="280">
        <v>20</v>
      </c>
      <c r="M35" s="280">
        <v>50</v>
      </c>
      <c r="N35" s="280">
        <v>20</v>
      </c>
      <c r="O35" s="281">
        <v>20</v>
      </c>
      <c r="P35" s="282">
        <v>14</v>
      </c>
    </row>
    <row r="36" spans="2:16">
      <c r="B36" s="5" t="s">
        <v>336</v>
      </c>
      <c r="C36" s="238"/>
      <c r="D36" s="238"/>
      <c r="E36" s="238"/>
      <c r="F36" s="238"/>
      <c r="G36" s="238"/>
      <c r="H36" s="238"/>
      <c r="I36" s="238"/>
      <c r="J36" s="238"/>
      <c r="K36" s="238"/>
      <c r="L36" s="238"/>
      <c r="M36" s="238"/>
      <c r="N36" s="238"/>
      <c r="O36" s="238"/>
      <c r="P36" s="238"/>
    </row>
    <row r="37" spans="2:16">
      <c r="B37" s="141" t="s">
        <v>335</v>
      </c>
      <c r="C37" s="238"/>
      <c r="D37" s="238"/>
      <c r="E37" s="238"/>
      <c r="F37" s="238"/>
      <c r="G37" s="238"/>
      <c r="H37" s="238"/>
      <c r="I37" s="238"/>
      <c r="J37" s="238"/>
      <c r="K37" s="238"/>
      <c r="L37" s="238"/>
      <c r="M37" s="238"/>
      <c r="N37" s="238"/>
      <c r="O37" s="238"/>
      <c r="P37" s="238"/>
    </row>
  </sheetData>
  <sheetProtection sheet="1" formatCells="0" insertColumns="0" insertRows="0" selectLockedCells="1" sort="0" autoFilter="0" pivotTables="0"/>
  <mergeCells count="13">
    <mergeCell ref="G33:I33"/>
    <mergeCell ref="G34:I34"/>
    <mergeCell ref="G35:I35"/>
    <mergeCell ref="B33:F33"/>
    <mergeCell ref="B34:F34"/>
    <mergeCell ref="B35:F35"/>
    <mergeCell ref="B19:P19"/>
    <mergeCell ref="D4:I4"/>
    <mergeCell ref="J4:P4"/>
    <mergeCell ref="B4:C4"/>
    <mergeCell ref="B2:P2"/>
    <mergeCell ref="C3:P3"/>
    <mergeCell ref="B6:P6"/>
  </mergeCells>
  <conditionalFormatting sqref="J7:P7">
    <cfRule type="containsText" priority="9" stopIfTrue="1" operator="containsText" text="&lt;">
      <formula>NOT(ISERROR(SEARCH("&lt;",J7)))</formula>
    </cfRule>
    <cfRule type="cellIs" dxfId="8" priority="10" stopIfTrue="1" operator="greaterThan">
      <formula>J$33</formula>
    </cfRule>
    <cfRule type="cellIs" dxfId="7" priority="11" stopIfTrue="1" operator="greaterThan">
      <formula>J$34</formula>
    </cfRule>
    <cfRule type="cellIs" dxfId="6" priority="12" stopIfTrue="1" operator="greaterThan">
      <formula>J$35</formula>
    </cfRule>
  </conditionalFormatting>
  <conditionalFormatting sqref="J8:P18">
    <cfRule type="containsText" priority="5" stopIfTrue="1" operator="containsText" text="&lt;">
      <formula>NOT(ISERROR(SEARCH("&lt;",J8)))</formula>
    </cfRule>
    <cfRule type="cellIs" dxfId="5" priority="6" stopIfTrue="1" operator="greaterThan">
      <formula>J$33</formula>
    </cfRule>
    <cfRule type="cellIs" dxfId="4" priority="7" stopIfTrue="1" operator="greaterThan">
      <formula>J$34</formula>
    </cfRule>
    <cfRule type="cellIs" dxfId="3" priority="8" stopIfTrue="1" operator="greaterThan">
      <formula>J$35</formula>
    </cfRule>
  </conditionalFormatting>
  <conditionalFormatting sqref="J20:P31">
    <cfRule type="containsText" priority="1" stopIfTrue="1" operator="containsText" text="&lt;">
      <formula>NOT(ISERROR(SEARCH("&lt;",J20)))</formula>
    </cfRule>
    <cfRule type="cellIs" dxfId="2" priority="2" stopIfTrue="1" operator="greaterThan">
      <formula>J$33</formula>
    </cfRule>
    <cfRule type="cellIs" dxfId="1" priority="3" stopIfTrue="1" operator="greaterThan">
      <formula>J$34</formula>
    </cfRule>
    <cfRule type="cellIs" dxfId="0" priority="4" stopIfTrue="1" operator="greaterThan">
      <formula>J$35</formula>
    </cfRule>
  </conditionalFormatting>
  <pageMargins left="0.70866141732283472" right="0.70866141732283472" top="0.74803149606299213" bottom="0.74803149606299213" header="0.31496062992125984" footer="0.31496062992125984"/>
  <pageSetup paperSize="9" scale="79" orientation="landscape" r:id="rId1"/>
  <headerFooter>
    <oddHeader>&amp;LBOFAS&amp;CTXXX_STANDAARDTABELLEN&amp;R&amp;P / &amp;N</oddHeader>
    <oddFooter>&amp;L&amp;F&amp;Rprintdatum : &amp;D</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E17"/>
  <sheetViews>
    <sheetView workbookViewId="0">
      <selection activeCell="E8" sqref="E8"/>
    </sheetView>
  </sheetViews>
  <sheetFormatPr defaultColWidth="8.85546875" defaultRowHeight="15"/>
  <cols>
    <col min="1" max="3" width="8.85546875" style="5"/>
    <col min="4" max="4" width="11" style="5" bestFit="1" customWidth="1"/>
    <col min="5" max="5" width="48.28515625" style="5" customWidth="1"/>
    <col min="6" max="16384" width="8.85546875" style="5"/>
  </cols>
  <sheetData>
    <row r="1" spans="1:5">
      <c r="A1" s="371" t="s">
        <v>271</v>
      </c>
      <c r="B1" s="371" t="s">
        <v>272</v>
      </c>
      <c r="C1" s="371" t="s">
        <v>273</v>
      </c>
      <c r="D1" s="371" t="s">
        <v>274</v>
      </c>
      <c r="E1" s="371" t="s">
        <v>275</v>
      </c>
    </row>
    <row r="2" spans="1:5">
      <c r="A2" s="369" t="s">
        <v>276</v>
      </c>
      <c r="B2" s="369" t="s">
        <v>277</v>
      </c>
      <c r="C2" s="369"/>
      <c r="D2" s="370">
        <v>43721</v>
      </c>
      <c r="E2" s="369" t="s">
        <v>278</v>
      </c>
    </row>
    <row r="3" spans="1:5">
      <c r="A3" s="369" t="s">
        <v>330</v>
      </c>
      <c r="B3" s="369" t="s">
        <v>277</v>
      </c>
      <c r="C3" s="369" t="s">
        <v>327</v>
      </c>
      <c r="D3" s="370">
        <v>43735</v>
      </c>
      <c r="E3" s="369" t="s">
        <v>331</v>
      </c>
    </row>
    <row r="4" spans="1:5">
      <c r="A4" s="369" t="s">
        <v>328</v>
      </c>
      <c r="B4" s="369" t="s">
        <v>327</v>
      </c>
      <c r="C4" s="369"/>
      <c r="D4" s="370">
        <v>43941</v>
      </c>
      <c r="E4" s="369" t="s">
        <v>329</v>
      </c>
    </row>
    <row r="5" spans="1:5">
      <c r="A5" s="369" t="s">
        <v>332</v>
      </c>
      <c r="B5" s="369" t="s">
        <v>277</v>
      </c>
      <c r="C5" s="369" t="s">
        <v>327</v>
      </c>
      <c r="D5" s="370">
        <v>43942</v>
      </c>
      <c r="E5" s="369" t="s">
        <v>333</v>
      </c>
    </row>
    <row r="6" spans="1:5">
      <c r="A6" s="369" t="s">
        <v>344</v>
      </c>
      <c r="B6" s="369" t="s">
        <v>348</v>
      </c>
      <c r="C6" s="369" t="s">
        <v>327</v>
      </c>
      <c r="D6" s="370">
        <v>44095</v>
      </c>
      <c r="E6" s="369" t="s">
        <v>347</v>
      </c>
    </row>
    <row r="7" spans="1:5">
      <c r="A7" s="369" t="s">
        <v>349</v>
      </c>
      <c r="B7" s="369" t="s">
        <v>348</v>
      </c>
      <c r="C7" s="369" t="s">
        <v>327</v>
      </c>
      <c r="D7" s="370">
        <v>44113</v>
      </c>
      <c r="E7" s="369" t="s">
        <v>350</v>
      </c>
    </row>
    <row r="8" spans="1:5">
      <c r="A8" s="369"/>
      <c r="B8" s="369"/>
      <c r="C8" s="369"/>
      <c r="D8" s="369"/>
      <c r="E8" s="369"/>
    </row>
    <row r="9" spans="1:5">
      <c r="A9" s="369"/>
      <c r="B9" s="369"/>
      <c r="C9" s="369"/>
      <c r="D9" s="369"/>
      <c r="E9" s="369"/>
    </row>
    <row r="10" spans="1:5">
      <c r="A10" s="369"/>
      <c r="B10" s="369"/>
      <c r="C10" s="369"/>
      <c r="D10" s="369"/>
      <c r="E10" s="369"/>
    </row>
    <row r="11" spans="1:5">
      <c r="A11" s="369"/>
      <c r="B11" s="369"/>
      <c r="C11" s="369"/>
      <c r="D11" s="369"/>
      <c r="E11" s="369"/>
    </row>
    <row r="12" spans="1:5">
      <c r="A12" s="369"/>
      <c r="B12" s="369"/>
      <c r="C12" s="369"/>
      <c r="D12" s="369"/>
      <c r="E12" s="369"/>
    </row>
    <row r="13" spans="1:5">
      <c r="A13" s="369"/>
      <c r="B13" s="369"/>
      <c r="C13" s="369"/>
      <c r="D13" s="369"/>
      <c r="E13" s="369"/>
    </row>
    <row r="14" spans="1:5">
      <c r="A14" s="369"/>
      <c r="B14" s="369"/>
      <c r="C14" s="369"/>
      <c r="D14" s="369"/>
      <c r="E14" s="369"/>
    </row>
    <row r="15" spans="1:5">
      <c r="A15" s="369"/>
      <c r="B15" s="369"/>
      <c r="C15" s="369"/>
      <c r="D15" s="369"/>
      <c r="E15" s="369"/>
    </row>
    <row r="16" spans="1:5">
      <c r="A16" s="369"/>
      <c r="B16" s="369"/>
      <c r="C16" s="369"/>
      <c r="D16" s="369"/>
      <c r="E16" s="369"/>
    </row>
    <row r="17" spans="1:5">
      <c r="A17" s="369"/>
      <c r="B17" s="369"/>
      <c r="C17" s="369"/>
      <c r="D17" s="369"/>
      <c r="E17" s="369"/>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H49"/>
  <sheetViews>
    <sheetView zoomScale="75" zoomScaleNormal="75" workbookViewId="0">
      <selection activeCell="B8" sqref="B8"/>
    </sheetView>
  </sheetViews>
  <sheetFormatPr defaultColWidth="8.85546875" defaultRowHeight="15"/>
  <cols>
    <col min="1" max="1" width="1.7109375" style="5" customWidth="1"/>
    <col min="2" max="2" width="18.140625" style="5" customWidth="1"/>
    <col min="3" max="3" width="51.5703125" style="5" customWidth="1"/>
    <col min="4" max="4" width="41.42578125" style="5" customWidth="1"/>
    <col min="5" max="5" width="30.7109375" style="5" customWidth="1"/>
    <col min="6" max="6" width="31.28515625" style="5" customWidth="1"/>
    <col min="7" max="7" width="34.140625" style="5" customWidth="1"/>
    <col min="8" max="8" width="22.85546875" style="5" customWidth="1"/>
    <col min="9" max="16384" width="8.85546875" style="5"/>
  </cols>
  <sheetData>
    <row r="1" spans="2:7" ht="15.75" thickBot="1"/>
    <row r="2" spans="2:7" ht="27" customHeight="1">
      <c r="B2" s="383" t="s">
        <v>149</v>
      </c>
      <c r="C2" s="384"/>
      <c r="D2" s="384"/>
      <c r="E2" s="384"/>
      <c r="F2" s="384"/>
      <c r="G2" s="385"/>
    </row>
    <row r="3" spans="2:7" ht="26.25" customHeight="1" thickBot="1">
      <c r="B3" s="15" t="s">
        <v>240</v>
      </c>
      <c r="C3" s="386" t="str">
        <f>Gebruiksaanwijzing!B3</f>
        <v>BOF_SL_7000: Tankstationstraat 666 te Erembodegem</v>
      </c>
      <c r="D3" s="387"/>
      <c r="E3" s="387"/>
      <c r="F3" s="387"/>
      <c r="G3" s="388"/>
    </row>
    <row r="4" spans="2:7" ht="13.5" customHeight="1" thickBot="1">
      <c r="C4" s="13"/>
    </row>
    <row r="5" spans="2:7" ht="19.5" thickBot="1">
      <c r="B5" s="381" t="s">
        <v>152</v>
      </c>
      <c r="C5" s="382"/>
    </row>
    <row r="7" spans="2:7" ht="16.5">
      <c r="B7" s="306" t="s">
        <v>43</v>
      </c>
      <c r="C7" s="306" t="s">
        <v>44</v>
      </c>
      <c r="D7" s="306" t="s">
        <v>45</v>
      </c>
      <c r="E7" s="306" t="s">
        <v>46</v>
      </c>
      <c r="F7" s="306" t="s">
        <v>297</v>
      </c>
    </row>
    <row r="8" spans="2:7" ht="16.5">
      <c r="B8" s="18"/>
      <c r="C8" s="18"/>
      <c r="D8" s="18"/>
      <c r="E8" s="18" t="s">
        <v>47</v>
      </c>
      <c r="F8" s="19"/>
    </row>
    <row r="9" spans="2:7" ht="16.5">
      <c r="B9" s="18"/>
      <c r="C9" s="18"/>
      <c r="D9" s="18"/>
      <c r="E9" s="18" t="s">
        <v>48</v>
      </c>
      <c r="F9" s="19"/>
    </row>
    <row r="10" spans="2:7" ht="16.5">
      <c r="B10" s="18"/>
      <c r="C10" s="18"/>
      <c r="D10" s="18"/>
      <c r="E10" s="18"/>
      <c r="F10" s="19"/>
    </row>
    <row r="11" spans="2:7" ht="16.5">
      <c r="B11" s="18"/>
      <c r="C11" s="18"/>
      <c r="D11" s="18"/>
      <c r="E11" s="18"/>
      <c r="F11" s="19"/>
    </row>
    <row r="12" spans="2:7" ht="16.5">
      <c r="B12" s="18"/>
      <c r="C12" s="18"/>
      <c r="D12" s="18"/>
      <c r="E12" s="18" t="s">
        <v>49</v>
      </c>
      <c r="F12" s="19"/>
    </row>
    <row r="13" spans="2:7" ht="16.5">
      <c r="B13" s="18"/>
      <c r="C13" s="18"/>
      <c r="D13" s="18"/>
      <c r="E13" s="18" t="s">
        <v>50</v>
      </c>
      <c r="F13" s="19"/>
    </row>
    <row r="14" spans="2:7" ht="16.5">
      <c r="B14" s="18"/>
      <c r="C14" s="18"/>
      <c r="D14" s="18"/>
      <c r="E14" s="18" t="s">
        <v>51</v>
      </c>
      <c r="F14" s="19"/>
    </row>
    <row r="15" spans="2:7" ht="15.75" thickBot="1"/>
    <row r="16" spans="2:7" ht="19.5" thickBot="1">
      <c r="B16" s="381" t="s">
        <v>151</v>
      </c>
      <c r="C16" s="382"/>
    </row>
    <row r="17" spans="2:7" ht="9" customHeight="1"/>
    <row r="18" spans="2:7" ht="33">
      <c r="B18" s="306" t="s">
        <v>65</v>
      </c>
      <c r="C18" s="304" t="s">
        <v>52</v>
      </c>
      <c r="D18" s="306" t="s">
        <v>55</v>
      </c>
      <c r="E18" s="306" t="s">
        <v>53</v>
      </c>
      <c r="F18" s="306" t="s">
        <v>54</v>
      </c>
      <c r="G18" s="307" t="s">
        <v>298</v>
      </c>
    </row>
    <row r="19" spans="2:7" ht="16.5">
      <c r="B19" s="18"/>
      <c r="C19" s="18"/>
      <c r="D19" s="18" t="s">
        <v>56</v>
      </c>
      <c r="E19" s="18"/>
      <c r="F19" s="18"/>
      <c r="G19" s="19"/>
    </row>
    <row r="20" spans="2:7" ht="16.5">
      <c r="B20" s="18"/>
      <c r="C20" s="18"/>
      <c r="D20" s="18" t="s">
        <v>57</v>
      </c>
      <c r="E20" s="18"/>
      <c r="F20" s="18"/>
      <c r="G20" s="19"/>
    </row>
    <row r="21" spans="2:7" ht="16.5">
      <c r="B21" s="18"/>
      <c r="C21" s="18"/>
      <c r="D21" s="18"/>
      <c r="E21" s="18"/>
      <c r="F21" s="18"/>
      <c r="G21" s="19"/>
    </row>
    <row r="22" spans="2:7" ht="16.5">
      <c r="B22" s="18"/>
      <c r="C22" s="18"/>
      <c r="D22" s="18"/>
      <c r="E22" s="18"/>
      <c r="F22" s="18"/>
      <c r="G22" s="19"/>
    </row>
    <row r="23" spans="2:7" ht="16.5">
      <c r="B23" s="18"/>
      <c r="C23" s="18"/>
      <c r="D23" s="18" t="s">
        <v>58</v>
      </c>
      <c r="E23" s="18"/>
      <c r="F23" s="18"/>
      <c r="G23" s="19"/>
    </row>
    <row r="24" spans="2:7" ht="16.5">
      <c r="B24" s="18"/>
      <c r="C24" s="18"/>
      <c r="D24" s="18" t="s">
        <v>59</v>
      </c>
      <c r="E24" s="18"/>
      <c r="F24" s="18"/>
      <c r="G24" s="19"/>
    </row>
    <row r="25" spans="2:7" ht="16.5">
      <c r="B25" s="18"/>
      <c r="C25" s="18"/>
      <c r="D25" s="18"/>
      <c r="E25" s="18"/>
      <c r="F25" s="18"/>
      <c r="G25" s="19"/>
    </row>
    <row r="26" spans="2:7" ht="25.15" customHeight="1">
      <c r="C26" s="389" t="s">
        <v>66</v>
      </c>
      <c r="D26" s="389"/>
      <c r="E26" s="389"/>
    </row>
    <row r="27" spans="2:7" ht="15.75" thickBot="1"/>
    <row r="28" spans="2:7" ht="19.5" thickBot="1">
      <c r="B28" s="381" t="s">
        <v>60</v>
      </c>
      <c r="C28" s="382"/>
    </row>
    <row r="29" spans="2:7" ht="16.5">
      <c r="C29" s="1"/>
    </row>
    <row r="30" spans="2:7" ht="16.5">
      <c r="C30" s="2" t="s">
        <v>69</v>
      </c>
      <c r="D30" s="20"/>
    </row>
    <row r="31" spans="2:7" ht="16.5">
      <c r="C31" s="2" t="s">
        <v>61</v>
      </c>
      <c r="D31" s="20"/>
    </row>
    <row r="32" spans="2:7" ht="16.5">
      <c r="C32" s="2" t="s">
        <v>150</v>
      </c>
      <c r="D32" s="2"/>
    </row>
    <row r="33" spans="2:8" ht="16.5">
      <c r="C33" s="2" t="s">
        <v>62</v>
      </c>
      <c r="D33" s="2"/>
    </row>
    <row r="34" spans="2:8" ht="16.5">
      <c r="C34" s="2" t="s">
        <v>63</v>
      </c>
      <c r="D34" s="2"/>
    </row>
    <row r="35" spans="2:8" ht="16.5">
      <c r="C35" s="2" t="s">
        <v>64</v>
      </c>
      <c r="D35" s="20"/>
      <c r="E35" s="303"/>
      <c r="F35" s="303"/>
      <c r="G35" s="303"/>
    </row>
    <row r="36" spans="2:8" ht="16.5">
      <c r="C36" s="390" t="s">
        <v>326</v>
      </c>
      <c r="D36" s="391"/>
      <c r="E36" s="391"/>
      <c r="F36" s="392"/>
      <c r="G36" s="303"/>
    </row>
    <row r="37" spans="2:8" ht="16.5">
      <c r="C37" s="17" t="s">
        <v>295</v>
      </c>
      <c r="D37" s="283" t="s">
        <v>294</v>
      </c>
      <c r="E37" s="283" t="s">
        <v>296</v>
      </c>
      <c r="F37" s="283" t="s">
        <v>293</v>
      </c>
      <c r="G37" s="303"/>
    </row>
    <row r="38" spans="2:8" ht="16.5">
      <c r="C38" s="16"/>
      <c r="D38" s="283"/>
      <c r="E38" s="283"/>
      <c r="F38" s="283"/>
      <c r="G38" s="303"/>
    </row>
    <row r="39" spans="2:8" ht="16.5">
      <c r="C39" s="2"/>
      <c r="D39" s="20"/>
      <c r="E39" s="3"/>
      <c r="F39" s="3"/>
      <c r="G39" s="303"/>
    </row>
    <row r="40" spans="2:8" ht="16.5">
      <c r="C40" s="2"/>
      <c r="D40" s="20"/>
      <c r="E40" s="3"/>
      <c r="F40" s="3"/>
      <c r="G40" s="303"/>
    </row>
    <row r="41" spans="2:8" ht="16.5">
      <c r="C41" s="2"/>
      <c r="D41" s="20"/>
      <c r="E41" s="3"/>
      <c r="F41" s="3"/>
      <c r="G41" s="303"/>
    </row>
    <row r="42" spans="2:8" ht="16.5">
      <c r="C42" s="304" t="s">
        <v>74</v>
      </c>
      <c r="D42" s="305" t="s">
        <v>75</v>
      </c>
      <c r="E42" s="305" t="s">
        <v>75</v>
      </c>
      <c r="F42" s="305" t="s">
        <v>75</v>
      </c>
      <c r="G42" s="305" t="s">
        <v>75</v>
      </c>
    </row>
    <row r="43" spans="2:8" ht="16.5">
      <c r="C43" s="4" t="s">
        <v>70</v>
      </c>
      <c r="D43" s="20"/>
      <c r="E43" s="20"/>
      <c r="F43" s="20"/>
      <c r="G43" s="20"/>
    </row>
    <row r="44" spans="2:8" ht="16.5">
      <c r="C44" s="4" t="s">
        <v>71</v>
      </c>
      <c r="D44" s="20"/>
      <c r="E44" s="20"/>
      <c r="F44" s="20"/>
      <c r="G44" s="20"/>
    </row>
    <row r="45" spans="2:8" ht="16.5">
      <c r="C45" s="4" t="s">
        <v>72</v>
      </c>
      <c r="D45" s="20"/>
      <c r="E45" s="20"/>
      <c r="F45" s="20"/>
      <c r="G45" s="20"/>
    </row>
    <row r="46" spans="2:8" ht="16.5">
      <c r="C46" s="4" t="s">
        <v>73</v>
      </c>
      <c r="D46" s="20"/>
      <c r="E46" s="20"/>
      <c r="F46" s="20"/>
      <c r="G46" s="20"/>
    </row>
    <row r="47" spans="2:8" ht="15.75" thickBot="1"/>
    <row r="48" spans="2:8">
      <c r="B48" s="375" t="s">
        <v>238</v>
      </c>
      <c r="C48" s="376"/>
      <c r="D48" s="376"/>
      <c r="E48" s="376"/>
      <c r="F48" s="376"/>
      <c r="G48" s="376"/>
      <c r="H48" s="377"/>
    </row>
    <row r="49" spans="2:8" ht="15.75" thickBot="1">
      <c r="B49" s="378"/>
      <c r="C49" s="379"/>
      <c r="D49" s="379"/>
      <c r="E49" s="379"/>
      <c r="F49" s="379"/>
      <c r="G49" s="379"/>
      <c r="H49" s="380"/>
    </row>
  </sheetData>
  <sheetProtection sheet="1" formatRows="0" insertRows="0" sort="0" autoFilter="0"/>
  <mergeCells count="8">
    <mergeCell ref="B48:H49"/>
    <mergeCell ref="B28:C28"/>
    <mergeCell ref="B2:G2"/>
    <mergeCell ref="C3:G3"/>
    <mergeCell ref="C26:E26"/>
    <mergeCell ref="B5:C5"/>
    <mergeCell ref="B16:C16"/>
    <mergeCell ref="C36:F36"/>
  </mergeCells>
  <pageMargins left="0.51181102362204722" right="0.51181102362204722" top="0.35433070866141736" bottom="0.35433070866141736" header="0.11811023622047245" footer="0.31496062992125984"/>
  <pageSetup paperSize="9" scale="59" fitToHeight="2" orientation="landscape" r:id="rId1"/>
  <headerFooter>
    <oddHeader>&amp;C&amp;"Trebuchet MS,Standaard"&amp;F</oddHeader>
    <oddFooter>&amp;L&amp;"Trebuchet MS,Standaard"Printdatum: &amp;D&amp;R&amp;"Trebuchet MS,Standaard"&amp;P/&amp;N</oddFooter>
  </headerFooter>
  <rowBreaks count="1" manualBreakCount="1">
    <brk id="47"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F76"/>
  <sheetViews>
    <sheetView zoomScale="85" zoomScaleNormal="85" zoomScaleSheetLayoutView="85" workbookViewId="0">
      <pane xSplit="1" ySplit="9" topLeftCell="B10" activePane="bottomRight" state="frozen"/>
      <selection activeCell="C15" sqref="C15"/>
      <selection pane="topRight" activeCell="C15" sqref="C15"/>
      <selection pane="bottomLeft" activeCell="C15" sqref="C15"/>
      <selection pane="bottomRight" activeCell="T31" sqref="T31"/>
    </sheetView>
  </sheetViews>
  <sheetFormatPr defaultColWidth="9.140625" defaultRowHeight="16.5"/>
  <cols>
    <col min="1" max="1" width="1.140625" style="21" customWidth="1"/>
    <col min="2" max="2" width="6.140625" style="21" customWidth="1"/>
    <col min="3" max="3" width="13.85546875" style="21" customWidth="1"/>
    <col min="4" max="4" width="27.5703125" style="21" customWidth="1"/>
    <col min="5" max="6" width="6.28515625" style="21" customWidth="1"/>
    <col min="7" max="15" width="6.7109375" style="21" customWidth="1"/>
    <col min="16" max="16" width="8" style="21" customWidth="1"/>
    <col min="17" max="18" width="8" style="22" customWidth="1"/>
    <col min="19" max="19" width="8.28515625" style="21" customWidth="1"/>
    <col min="20" max="21" width="8.28515625" style="23" customWidth="1"/>
    <col min="22" max="23" width="4.5703125" style="23" customWidth="1"/>
    <col min="24" max="24" width="31.7109375" style="23" customWidth="1"/>
    <col min="25" max="25" width="8.5703125" style="23" customWidth="1"/>
    <col min="26" max="26" width="15" style="23" customWidth="1"/>
    <col min="27" max="27" width="15.7109375" style="23" customWidth="1"/>
    <col min="28" max="29" width="11.7109375" style="23" customWidth="1"/>
    <col min="30" max="30" width="13.85546875" style="23" customWidth="1"/>
    <col min="31" max="31" width="12.7109375" style="23" customWidth="1"/>
    <col min="32" max="32" width="12.42578125" style="23" customWidth="1"/>
    <col min="33" max="34" width="12.7109375" style="21" customWidth="1"/>
    <col min="35" max="36" width="11" style="21" customWidth="1"/>
    <col min="37" max="37" width="13.7109375" style="21" customWidth="1"/>
    <col min="38" max="39" width="20.28515625" style="21" customWidth="1"/>
    <col min="40" max="16384" width="9.140625" style="21"/>
  </cols>
  <sheetData>
    <row r="1" spans="2:32" ht="6.75" customHeight="1" thickBot="1"/>
    <row r="2" spans="2:32" ht="21" customHeight="1" thickBot="1">
      <c r="B2" s="393" t="s">
        <v>284</v>
      </c>
      <c r="C2" s="394"/>
      <c r="D2" s="394"/>
      <c r="E2" s="394"/>
      <c r="F2" s="394"/>
      <c r="G2" s="394"/>
      <c r="H2" s="394"/>
      <c r="I2" s="394"/>
      <c r="J2" s="394"/>
      <c r="K2" s="394"/>
      <c r="L2" s="394"/>
      <c r="M2" s="394"/>
      <c r="N2" s="394"/>
      <c r="O2" s="394"/>
      <c r="P2" s="394"/>
      <c r="Q2" s="394"/>
      <c r="R2" s="394"/>
      <c r="S2" s="394"/>
      <c r="T2" s="394"/>
      <c r="U2" s="394"/>
      <c r="V2" s="394"/>
      <c r="W2" s="394"/>
      <c r="X2" s="394"/>
      <c r="Y2" s="394"/>
      <c r="Z2" s="394"/>
      <c r="AA2" s="395"/>
    </row>
    <row r="3" spans="2:32" ht="21" customHeight="1" thickBot="1">
      <c r="B3" s="397" t="s">
        <v>16</v>
      </c>
      <c r="C3" s="398"/>
      <c r="D3" s="397" t="str">
        <f>Gebruiksaanwijzing!B3</f>
        <v>BOF_SL_7000: Tankstationstraat 666 te Erembodegem</v>
      </c>
      <c r="E3" s="399"/>
      <c r="F3" s="399"/>
      <c r="G3" s="399"/>
      <c r="H3" s="399"/>
      <c r="I3" s="399"/>
      <c r="J3" s="399"/>
      <c r="K3" s="399"/>
      <c r="L3" s="399"/>
      <c r="M3" s="399"/>
      <c r="N3" s="399"/>
      <c r="O3" s="399"/>
      <c r="P3" s="399"/>
      <c r="Q3" s="399"/>
      <c r="R3" s="399"/>
      <c r="S3" s="399"/>
      <c r="T3" s="399"/>
      <c r="U3" s="399"/>
      <c r="V3" s="399"/>
      <c r="W3" s="399"/>
      <c r="X3" s="399"/>
      <c r="Y3" s="399"/>
      <c r="Z3" s="399"/>
      <c r="AA3" s="398"/>
    </row>
    <row r="4" spans="2:32" ht="17.25" thickBot="1">
      <c r="B4" s="81"/>
      <c r="C4" s="82" t="s">
        <v>165</v>
      </c>
      <c r="D4" s="83"/>
      <c r="E4" s="81" t="s">
        <v>166</v>
      </c>
      <c r="F4" s="84"/>
      <c r="G4" s="84"/>
      <c r="H4" s="84"/>
      <c r="I4" s="84"/>
      <c r="J4" s="84"/>
      <c r="K4" s="84"/>
      <c r="L4" s="84"/>
      <c r="M4" s="84"/>
      <c r="N4" s="84"/>
      <c r="O4" s="84"/>
      <c r="P4" s="85"/>
      <c r="Q4" s="85"/>
      <c r="R4" s="86"/>
      <c r="S4" s="87"/>
      <c r="T4" s="88"/>
      <c r="U4" s="89"/>
      <c r="V4" s="90"/>
      <c r="W4" s="90"/>
      <c r="X4" s="91"/>
      <c r="Y4" s="92"/>
      <c r="Z4" s="91"/>
      <c r="AA4" s="91"/>
    </row>
    <row r="5" spans="2:32">
      <c r="B5" s="53"/>
      <c r="C5" s="54"/>
      <c r="D5" s="55"/>
      <c r="E5" s="56" t="s">
        <v>167</v>
      </c>
      <c r="F5" s="57"/>
      <c r="G5" s="54" t="s">
        <v>168</v>
      </c>
      <c r="H5" s="58"/>
      <c r="I5" s="58"/>
      <c r="J5" s="58"/>
      <c r="K5" s="58"/>
      <c r="L5" s="58"/>
      <c r="M5" s="58"/>
      <c r="N5" s="58"/>
      <c r="O5" s="57"/>
      <c r="P5" s="54" t="s">
        <v>169</v>
      </c>
      <c r="Q5" s="58"/>
      <c r="R5" s="57"/>
      <c r="S5" s="59" t="s">
        <v>170</v>
      </c>
      <c r="T5" s="60"/>
      <c r="U5" s="61"/>
      <c r="V5" s="62"/>
      <c r="W5" s="63"/>
      <c r="X5" s="56"/>
      <c r="Y5" s="64"/>
      <c r="Z5" s="65" t="s">
        <v>171</v>
      </c>
      <c r="AA5" s="66"/>
    </row>
    <row r="6" spans="2:32" ht="70.900000000000006" customHeight="1" thickBot="1">
      <c r="B6" s="67" t="s">
        <v>172</v>
      </c>
      <c r="C6" s="68" t="s">
        <v>241</v>
      </c>
      <c r="D6" s="69" t="s">
        <v>123</v>
      </c>
      <c r="E6" s="70" t="s">
        <v>173</v>
      </c>
      <c r="F6" s="69" t="s">
        <v>174</v>
      </c>
      <c r="G6" s="71" t="s">
        <v>175</v>
      </c>
      <c r="H6" s="72" t="s">
        <v>176</v>
      </c>
      <c r="I6" s="72" t="s">
        <v>177</v>
      </c>
      <c r="J6" s="72" t="s">
        <v>178</v>
      </c>
      <c r="K6" s="72" t="s">
        <v>179</v>
      </c>
      <c r="L6" s="72" t="s">
        <v>180</v>
      </c>
      <c r="M6" s="72" t="s">
        <v>181</v>
      </c>
      <c r="N6" s="72" t="s">
        <v>182</v>
      </c>
      <c r="O6" s="73" t="s">
        <v>183</v>
      </c>
      <c r="P6" s="68" t="s">
        <v>184</v>
      </c>
      <c r="Q6" s="74" t="s">
        <v>185</v>
      </c>
      <c r="R6" s="69" t="s">
        <v>186</v>
      </c>
      <c r="S6" s="68" t="s">
        <v>187</v>
      </c>
      <c r="T6" s="74" t="s">
        <v>188</v>
      </c>
      <c r="U6" s="75" t="s">
        <v>189</v>
      </c>
      <c r="V6" s="76" t="s">
        <v>190</v>
      </c>
      <c r="W6" s="77" t="s">
        <v>191</v>
      </c>
      <c r="X6" s="70" t="s">
        <v>192</v>
      </c>
      <c r="Y6" s="78" t="s">
        <v>193</v>
      </c>
      <c r="Z6" s="79" t="s">
        <v>112</v>
      </c>
      <c r="AA6" s="80" t="s">
        <v>194</v>
      </c>
    </row>
    <row r="7" spans="2:32" s="353" customFormat="1" ht="13.5" customHeight="1">
      <c r="B7" s="337" t="s">
        <v>283</v>
      </c>
      <c r="C7" s="338"/>
      <c r="D7" s="339" t="s">
        <v>195</v>
      </c>
      <c r="E7" s="340"/>
      <c r="F7" s="341"/>
      <c r="G7" s="342">
        <v>0</v>
      </c>
      <c r="H7" s="343">
        <v>0</v>
      </c>
      <c r="I7" s="343">
        <v>0</v>
      </c>
      <c r="J7" s="343">
        <v>100</v>
      </c>
      <c r="K7" s="343">
        <v>100</v>
      </c>
      <c r="L7" s="343">
        <v>100</v>
      </c>
      <c r="M7" s="343">
        <v>100</v>
      </c>
      <c r="N7" s="343">
        <v>100</v>
      </c>
      <c r="O7" s="344">
        <v>100</v>
      </c>
      <c r="P7" s="345">
        <f>O7-I7</f>
        <v>100</v>
      </c>
      <c r="Q7" s="346">
        <f>I7-G7</f>
        <v>0</v>
      </c>
      <c r="R7" s="347">
        <f>G7</f>
        <v>0</v>
      </c>
      <c r="S7" s="348">
        <f>P7/(SUM($P7:$R7))*100</f>
        <v>100</v>
      </c>
      <c r="T7" s="349">
        <f t="shared" ref="S7:U9" si="0">Q7/(SUM($P7:$R7))*100</f>
        <v>0</v>
      </c>
      <c r="U7" s="350">
        <f t="shared" si="0"/>
        <v>0</v>
      </c>
      <c r="V7" s="363">
        <f>(100-S7+T7)*0.5</f>
        <v>0</v>
      </c>
      <c r="W7" s="364">
        <f>(U7)</f>
        <v>0</v>
      </c>
      <c r="X7" s="24"/>
      <c r="Y7" s="351" t="str">
        <f>IF(AND($U7&gt;=35,$T7&lt;=55),"U",
IF(AND($U7&gt;=17.5,($T7+$S7/2)&lt;=70),"E",
IF(AND($S7&lt;=15,($T7+$S7/2)&gt;70),"A",
IF(AND($S7&gt;82.5,$U7&lt;8),"Z",
IF(AND($S7&gt;67.5,$U7&lt;17.5),"S",
IF(AND($S7&gt;50,$U7&lt;12.5),"P","L"))))))</f>
        <v>Z</v>
      </c>
      <c r="Z7" s="25" t="s">
        <v>113</v>
      </c>
      <c r="AA7" s="26"/>
      <c r="AB7" s="352"/>
      <c r="AC7" s="352"/>
      <c r="AD7" s="352"/>
      <c r="AE7" s="352"/>
      <c r="AF7" s="352"/>
    </row>
    <row r="8" spans="2:32" s="353" customFormat="1" ht="13.5" customHeight="1">
      <c r="B8" s="354" t="s">
        <v>283</v>
      </c>
      <c r="C8" s="354"/>
      <c r="D8" s="355" t="s">
        <v>196</v>
      </c>
      <c r="E8" s="356"/>
      <c r="F8" s="357"/>
      <c r="G8" s="358">
        <v>0</v>
      </c>
      <c r="H8" s="359">
        <v>100</v>
      </c>
      <c r="I8" s="359">
        <v>100</v>
      </c>
      <c r="J8" s="343">
        <v>100</v>
      </c>
      <c r="K8" s="343">
        <v>100</v>
      </c>
      <c r="L8" s="343">
        <v>100</v>
      </c>
      <c r="M8" s="343">
        <v>100</v>
      </c>
      <c r="N8" s="343">
        <v>100</v>
      </c>
      <c r="O8" s="344">
        <v>100</v>
      </c>
      <c r="P8" s="345">
        <f>O8-I8</f>
        <v>0</v>
      </c>
      <c r="Q8" s="346">
        <f t="shared" ref="Q8:Q9" si="1">I8-G8</f>
        <v>100</v>
      </c>
      <c r="R8" s="347">
        <f>G8</f>
        <v>0</v>
      </c>
      <c r="S8" s="345">
        <f t="shared" si="0"/>
        <v>0</v>
      </c>
      <c r="T8" s="346">
        <f t="shared" si="0"/>
        <v>100</v>
      </c>
      <c r="U8" s="347">
        <f t="shared" si="0"/>
        <v>0</v>
      </c>
      <c r="V8" s="365">
        <f t="shared" ref="V8:V23" si="2">(100-S8+T8)*0.5</f>
        <v>100</v>
      </c>
      <c r="W8" s="366">
        <f t="shared" ref="W8:W23" si="3">(U8)*SIN(60*PI()/180)</f>
        <v>0</v>
      </c>
      <c r="X8" s="30"/>
      <c r="Y8" s="360" t="str">
        <f t="shared" ref="Y8:Y9" si="4">IF(AND($U8&gt;=35,$T8&lt;=55),"U",
IF(AND($U8&gt;=17.5,($T8+$S8/2)&lt;=70),"E",
IF(AND($S8&lt;=15,($T8+$S8/2)&gt;70),"A",
IF(AND($S8&gt;82.5,$U8&lt;8),"Z",
IF(AND($S8&gt;67.5,$U8&lt;17.5),"S",
IF(AND($S8&gt;50,$U8&lt;12.5),"P","L"))))))</f>
        <v>A</v>
      </c>
      <c r="Z8" s="25" t="s">
        <v>113</v>
      </c>
      <c r="AA8" s="32"/>
      <c r="AB8" s="352"/>
      <c r="AC8" s="352"/>
      <c r="AD8" s="352"/>
      <c r="AE8" s="352"/>
      <c r="AF8" s="352"/>
    </row>
    <row r="9" spans="2:32" s="353" customFormat="1" ht="13.5" customHeight="1">
      <c r="B9" s="361" t="s">
        <v>283</v>
      </c>
      <c r="C9" s="361"/>
      <c r="D9" s="362" t="s">
        <v>197</v>
      </c>
      <c r="E9" s="356"/>
      <c r="F9" s="357"/>
      <c r="G9" s="358">
        <v>100</v>
      </c>
      <c r="H9" s="359">
        <v>100</v>
      </c>
      <c r="I9" s="359">
        <v>100</v>
      </c>
      <c r="J9" s="343">
        <v>100</v>
      </c>
      <c r="K9" s="343">
        <v>100</v>
      </c>
      <c r="L9" s="343">
        <v>100</v>
      </c>
      <c r="M9" s="343">
        <v>100</v>
      </c>
      <c r="N9" s="343">
        <v>100</v>
      </c>
      <c r="O9" s="344">
        <v>100</v>
      </c>
      <c r="P9" s="345">
        <f>O9-I9</f>
        <v>0</v>
      </c>
      <c r="Q9" s="346">
        <f t="shared" si="1"/>
        <v>0</v>
      </c>
      <c r="R9" s="347">
        <f>G9</f>
        <v>100</v>
      </c>
      <c r="S9" s="345">
        <f t="shared" si="0"/>
        <v>0</v>
      </c>
      <c r="T9" s="346">
        <f t="shared" si="0"/>
        <v>0</v>
      </c>
      <c r="U9" s="347">
        <f t="shared" si="0"/>
        <v>100</v>
      </c>
      <c r="V9" s="365">
        <f t="shared" si="2"/>
        <v>50</v>
      </c>
      <c r="W9" s="366">
        <f t="shared" si="3"/>
        <v>86.602540378443862</v>
      </c>
      <c r="X9" s="30"/>
      <c r="Y9" s="360" t="str">
        <f t="shared" si="4"/>
        <v>U</v>
      </c>
      <c r="Z9" s="25" t="s">
        <v>113</v>
      </c>
      <c r="AA9" s="34"/>
      <c r="AB9" s="352"/>
      <c r="AC9" s="352"/>
      <c r="AD9" s="352"/>
      <c r="AE9" s="352"/>
      <c r="AF9" s="352"/>
    </row>
    <row r="10" spans="2:32" ht="15" customHeight="1">
      <c r="B10" s="33" t="s">
        <v>198</v>
      </c>
      <c r="C10" s="35"/>
      <c r="D10" s="35"/>
      <c r="E10" s="36"/>
      <c r="F10" s="32"/>
      <c r="G10" s="37"/>
      <c r="H10" s="38"/>
      <c r="I10" s="38"/>
      <c r="J10" s="38"/>
      <c r="K10" s="38"/>
      <c r="L10" s="38"/>
      <c r="M10" s="38"/>
      <c r="N10" s="38"/>
      <c r="O10" s="39"/>
      <c r="P10" s="40" t="str">
        <f>IF(ISTEXT(C10),O10-I10,"")</f>
        <v/>
      </c>
      <c r="Q10" s="41" t="str">
        <f t="shared" ref="Q10:Q11" si="5">IF(ISTEXT(C10),I10-G10,"")</f>
        <v/>
      </c>
      <c r="R10" s="42" t="str">
        <f t="shared" ref="R10:R11" si="6">IF(ISTEXT(C10),G10,"")</f>
        <v/>
      </c>
      <c r="S10" s="40" t="str">
        <f t="shared" ref="S10:S11" si="7">IF(ISTEXT(C10),+P10/(SUM($P10:$R10))*100,"")</f>
        <v/>
      </c>
      <c r="T10" s="41" t="str">
        <f t="shared" ref="T10:T11" si="8">IF(ISTEXT(C10),+Q10/(SUM($P10:$R10))*100,"")</f>
        <v/>
      </c>
      <c r="U10" s="42" t="str">
        <f t="shared" ref="U10:U11" si="9">IF(ISTEXT(C10),+R10/(SUM($P10:$R10))*100,"")</f>
        <v/>
      </c>
      <c r="V10" s="367" t="e">
        <f t="shared" si="2"/>
        <v>#VALUE!</v>
      </c>
      <c r="W10" s="368" t="e">
        <f t="shared" si="3"/>
        <v>#VALUE!</v>
      </c>
      <c r="X10" s="43"/>
      <c r="Y10" s="31" t="str">
        <f>IFERROR(IF(AND($U10&gt;=35,$T10&lt;=55),"U",
IF(AND($U10&gt;=17.5,($T10+$S10/2)&lt;=70),"E",
IF(AND($S10&lt;=15,($T10+$S10/2)&gt;70),"A",
IF(AND($S10&gt;82.5,$U10&lt;8),"Z",
IF(AND($S10&gt;67.5,$U10&lt;17.5),"S",
IF(AND($S10&gt;50,$U10&lt;12.5),"P","L")))))),"")</f>
        <v/>
      </c>
      <c r="Z10" s="25" t="s">
        <v>113</v>
      </c>
      <c r="AA10" s="34"/>
    </row>
    <row r="11" spans="2:32">
      <c r="B11" s="33" t="s">
        <v>199</v>
      </c>
      <c r="C11" s="35"/>
      <c r="D11" s="35"/>
      <c r="E11" s="36"/>
      <c r="F11" s="32"/>
      <c r="G11" s="37"/>
      <c r="H11" s="38"/>
      <c r="I11" s="38"/>
      <c r="J11" s="38"/>
      <c r="K11" s="38"/>
      <c r="L11" s="38"/>
      <c r="M11" s="38"/>
      <c r="N11" s="38"/>
      <c r="O11" s="39"/>
      <c r="P11" s="40" t="str">
        <f t="shared" ref="P11" si="10">IF(ISTEXT(C11),O11-I11,"")</f>
        <v/>
      </c>
      <c r="Q11" s="41" t="str">
        <f t="shared" si="5"/>
        <v/>
      </c>
      <c r="R11" s="42" t="str">
        <f t="shared" si="6"/>
        <v/>
      </c>
      <c r="S11" s="40" t="str">
        <f t="shared" si="7"/>
        <v/>
      </c>
      <c r="T11" s="41" t="str">
        <f t="shared" si="8"/>
        <v/>
      </c>
      <c r="U11" s="42" t="str">
        <f t="shared" si="9"/>
        <v/>
      </c>
      <c r="V11" s="367" t="e">
        <f t="shared" si="2"/>
        <v>#VALUE!</v>
      </c>
      <c r="W11" s="368" t="e">
        <f t="shared" si="3"/>
        <v>#VALUE!</v>
      </c>
      <c r="X11" s="30"/>
      <c r="Y11" s="31" t="str">
        <f t="shared" ref="Y11:Y24" si="11">IFERROR(IF(AND($U11&gt;=35,$T11&lt;=55),"U",
IF(AND($U11&gt;=17.5,($T11+$S11/2)&lt;=70),"E",
IF(AND($S11&lt;=15,($T11+$S11/2)&gt;70),"A",
IF(AND($S11&gt;82.5,$U11&lt;8),"Z",
IF(AND($S11&gt;67.5,$U11&lt;17.5),"S",
IF(AND($S11&gt;50,$U11&lt;12.5),"P","L")))))),"")</f>
        <v/>
      </c>
      <c r="Z11" s="25" t="s">
        <v>113</v>
      </c>
      <c r="AA11" s="34"/>
    </row>
    <row r="12" spans="2:32">
      <c r="B12" s="33" t="s">
        <v>200</v>
      </c>
      <c r="C12" s="35"/>
      <c r="D12" s="35"/>
      <c r="E12" s="36"/>
      <c r="F12" s="32"/>
      <c r="G12" s="37"/>
      <c r="H12" s="38"/>
      <c r="I12" s="38"/>
      <c r="J12" s="38"/>
      <c r="K12" s="38"/>
      <c r="L12" s="38"/>
      <c r="M12" s="38"/>
      <c r="N12" s="38"/>
      <c r="O12" s="39"/>
      <c r="P12" s="40" t="str">
        <f>IF(ISTEXT(C12),O12-I12,"")</f>
        <v/>
      </c>
      <c r="Q12" s="41" t="str">
        <f>IF(ISTEXT(C12),I12-G12,"")</f>
        <v/>
      </c>
      <c r="R12" s="42" t="str">
        <f>IF(ISTEXT(C12),G12,"")</f>
        <v/>
      </c>
      <c r="S12" s="40" t="str">
        <f>IF(ISTEXT(C12),+P12/(SUM($P12:$R12))*100,"")</f>
        <v/>
      </c>
      <c r="T12" s="41" t="str">
        <f>IF(ISTEXT(C12),+Q12/(SUM($P12:$R12))*100,"")</f>
        <v/>
      </c>
      <c r="U12" s="42" t="str">
        <f>IF(ISTEXT(C12),+R12/(SUM($P12:$R12))*100,"")</f>
        <v/>
      </c>
      <c r="V12" s="367" t="e">
        <f t="shared" si="2"/>
        <v>#VALUE!</v>
      </c>
      <c r="W12" s="368" t="e">
        <f t="shared" si="3"/>
        <v>#VALUE!</v>
      </c>
      <c r="X12" s="30"/>
      <c r="Y12" s="31" t="str">
        <f t="shared" si="11"/>
        <v/>
      </c>
      <c r="Z12" s="25" t="s">
        <v>113</v>
      </c>
      <c r="AA12" s="34"/>
    </row>
    <row r="13" spans="2:32">
      <c r="B13" s="33" t="s">
        <v>201</v>
      </c>
      <c r="C13" s="35"/>
      <c r="D13" s="35"/>
      <c r="E13" s="36"/>
      <c r="F13" s="32"/>
      <c r="G13" s="37"/>
      <c r="H13" s="38"/>
      <c r="I13" s="38"/>
      <c r="J13" s="38"/>
      <c r="K13" s="38"/>
      <c r="L13" s="38"/>
      <c r="M13" s="38"/>
      <c r="N13" s="38"/>
      <c r="O13" s="39"/>
      <c r="P13" s="40" t="str">
        <f t="shared" ref="P13:P23" si="12">IF(ISTEXT(C13),O13-I13,"")</f>
        <v/>
      </c>
      <c r="Q13" s="41" t="str">
        <f t="shared" ref="Q13:Q23" si="13">IF(ISTEXT(C13),I13-G13,"")</f>
        <v/>
      </c>
      <c r="R13" s="42" t="str">
        <f t="shared" ref="R13:R23" si="14">IF(ISTEXT(C13),G13,"")</f>
        <v/>
      </c>
      <c r="S13" s="40" t="str">
        <f t="shared" ref="S13:S22" si="15">IF(ISTEXT(C13),+P13/(SUM($P13:$R13))*100,"")</f>
        <v/>
      </c>
      <c r="T13" s="41" t="str">
        <f t="shared" ref="T13:T23" si="16">IF(ISTEXT(C13),+Q13/(SUM($P13:$R13))*100,"")</f>
        <v/>
      </c>
      <c r="U13" s="42" t="str">
        <f t="shared" ref="U13:U23" si="17">IF(ISTEXT(C13),+R13/(SUM($P13:$R13))*100,"")</f>
        <v/>
      </c>
      <c r="V13" s="367" t="e">
        <f t="shared" si="2"/>
        <v>#VALUE!</v>
      </c>
      <c r="W13" s="368" t="e">
        <f t="shared" si="3"/>
        <v>#VALUE!</v>
      </c>
      <c r="X13" s="30"/>
      <c r="Y13" s="31" t="str">
        <f t="shared" si="11"/>
        <v/>
      </c>
      <c r="Z13" s="25" t="s">
        <v>113</v>
      </c>
      <c r="AA13" s="34"/>
    </row>
    <row r="14" spans="2:32">
      <c r="B14" s="27" t="s">
        <v>202</v>
      </c>
      <c r="C14" s="35"/>
      <c r="D14" s="35"/>
      <c r="E14" s="36"/>
      <c r="F14" s="32"/>
      <c r="G14" s="37"/>
      <c r="H14" s="38"/>
      <c r="I14" s="38"/>
      <c r="J14" s="38"/>
      <c r="K14" s="38"/>
      <c r="L14" s="38"/>
      <c r="M14" s="38"/>
      <c r="N14" s="38"/>
      <c r="O14" s="39"/>
      <c r="P14" s="40" t="str">
        <f t="shared" si="12"/>
        <v/>
      </c>
      <c r="Q14" s="41" t="str">
        <f t="shared" si="13"/>
        <v/>
      </c>
      <c r="R14" s="42" t="str">
        <f t="shared" si="14"/>
        <v/>
      </c>
      <c r="S14" s="40" t="str">
        <f t="shared" si="15"/>
        <v/>
      </c>
      <c r="T14" s="41" t="str">
        <f t="shared" si="16"/>
        <v/>
      </c>
      <c r="U14" s="42" t="str">
        <f t="shared" si="17"/>
        <v/>
      </c>
      <c r="V14" s="367" t="e">
        <f t="shared" si="2"/>
        <v>#VALUE!</v>
      </c>
      <c r="W14" s="368" t="e">
        <f t="shared" si="3"/>
        <v>#VALUE!</v>
      </c>
      <c r="X14" s="30"/>
      <c r="Y14" s="31" t="str">
        <f t="shared" si="11"/>
        <v/>
      </c>
      <c r="Z14" s="25" t="s">
        <v>113</v>
      </c>
      <c r="AA14" s="34"/>
    </row>
    <row r="15" spans="2:32">
      <c r="B15" s="27" t="s">
        <v>203</v>
      </c>
      <c r="C15" s="284"/>
      <c r="D15" s="284"/>
      <c r="E15" s="285"/>
      <c r="F15" s="286"/>
      <c r="G15" s="287"/>
      <c r="H15" s="288"/>
      <c r="I15" s="288"/>
      <c r="J15" s="288"/>
      <c r="K15" s="288"/>
      <c r="L15" s="288"/>
      <c r="M15" s="288"/>
      <c r="N15" s="288"/>
      <c r="O15" s="289"/>
      <c r="P15" s="40" t="str">
        <f t="shared" si="12"/>
        <v/>
      </c>
      <c r="Q15" s="41" t="str">
        <f t="shared" si="13"/>
        <v/>
      </c>
      <c r="R15" s="42" t="str">
        <f t="shared" si="14"/>
        <v/>
      </c>
      <c r="S15" s="40" t="str">
        <f t="shared" si="15"/>
        <v/>
      </c>
      <c r="T15" s="41" t="str">
        <f t="shared" si="16"/>
        <v/>
      </c>
      <c r="U15" s="42" t="str">
        <f t="shared" si="17"/>
        <v/>
      </c>
      <c r="V15" s="367" t="e">
        <f t="shared" si="2"/>
        <v>#VALUE!</v>
      </c>
      <c r="W15" s="368" t="e">
        <f t="shared" si="3"/>
        <v>#VALUE!</v>
      </c>
      <c r="X15" s="45"/>
      <c r="Y15" s="31" t="str">
        <f t="shared" si="11"/>
        <v/>
      </c>
      <c r="Z15" s="25" t="s">
        <v>113</v>
      </c>
      <c r="AA15" s="34"/>
    </row>
    <row r="16" spans="2:32">
      <c r="B16" s="27" t="s">
        <v>204</v>
      </c>
      <c r="C16" s="284"/>
      <c r="D16" s="284"/>
      <c r="E16" s="285"/>
      <c r="F16" s="286"/>
      <c r="G16" s="287"/>
      <c r="H16" s="288"/>
      <c r="I16" s="288"/>
      <c r="J16" s="288"/>
      <c r="K16" s="288"/>
      <c r="L16" s="288"/>
      <c r="M16" s="288"/>
      <c r="N16" s="288"/>
      <c r="O16" s="289"/>
      <c r="P16" s="40" t="str">
        <f t="shared" si="12"/>
        <v/>
      </c>
      <c r="Q16" s="41" t="str">
        <f t="shared" si="13"/>
        <v/>
      </c>
      <c r="R16" s="42" t="str">
        <f t="shared" si="14"/>
        <v/>
      </c>
      <c r="S16" s="40" t="str">
        <f t="shared" si="15"/>
        <v/>
      </c>
      <c r="T16" s="41" t="str">
        <f t="shared" si="16"/>
        <v/>
      </c>
      <c r="U16" s="42" t="str">
        <f t="shared" si="17"/>
        <v/>
      </c>
      <c r="V16" s="367" t="e">
        <f t="shared" si="2"/>
        <v>#VALUE!</v>
      </c>
      <c r="W16" s="368" t="e">
        <f t="shared" si="3"/>
        <v>#VALUE!</v>
      </c>
      <c r="X16" s="45"/>
      <c r="Y16" s="31" t="str">
        <f t="shared" si="11"/>
        <v/>
      </c>
      <c r="Z16" s="25" t="s">
        <v>113</v>
      </c>
      <c r="AA16" s="34"/>
    </row>
    <row r="17" spans="2:28">
      <c r="B17" s="27" t="s">
        <v>205</v>
      </c>
      <c r="C17" s="284"/>
      <c r="D17" s="284"/>
      <c r="E17" s="285"/>
      <c r="F17" s="286"/>
      <c r="G17" s="287"/>
      <c r="H17" s="288"/>
      <c r="I17" s="288"/>
      <c r="J17" s="288"/>
      <c r="K17" s="288"/>
      <c r="L17" s="288"/>
      <c r="M17" s="288"/>
      <c r="N17" s="288"/>
      <c r="O17" s="289"/>
      <c r="P17" s="40" t="str">
        <f t="shared" si="12"/>
        <v/>
      </c>
      <c r="Q17" s="41" t="str">
        <f t="shared" si="13"/>
        <v/>
      </c>
      <c r="R17" s="42" t="str">
        <f t="shared" si="14"/>
        <v/>
      </c>
      <c r="S17" s="40" t="str">
        <f t="shared" si="15"/>
        <v/>
      </c>
      <c r="T17" s="41" t="str">
        <f t="shared" si="16"/>
        <v/>
      </c>
      <c r="U17" s="42" t="str">
        <f t="shared" si="17"/>
        <v/>
      </c>
      <c r="V17" s="367" t="e">
        <f t="shared" si="2"/>
        <v>#VALUE!</v>
      </c>
      <c r="W17" s="368" t="e">
        <f t="shared" si="3"/>
        <v>#VALUE!</v>
      </c>
      <c r="X17" s="45"/>
      <c r="Y17" s="31" t="str">
        <f t="shared" si="11"/>
        <v/>
      </c>
      <c r="Z17" s="25" t="s">
        <v>113</v>
      </c>
      <c r="AA17" s="34"/>
    </row>
    <row r="18" spans="2:28">
      <c r="B18" s="27" t="s">
        <v>206</v>
      </c>
      <c r="C18" s="284"/>
      <c r="D18" s="284"/>
      <c r="E18" s="285"/>
      <c r="F18" s="286"/>
      <c r="G18" s="287"/>
      <c r="H18" s="288"/>
      <c r="I18" s="288"/>
      <c r="J18" s="288"/>
      <c r="K18" s="288"/>
      <c r="L18" s="288"/>
      <c r="M18" s="288"/>
      <c r="N18" s="288"/>
      <c r="O18" s="289"/>
      <c r="P18" s="40" t="str">
        <f t="shared" si="12"/>
        <v/>
      </c>
      <c r="Q18" s="41" t="str">
        <f t="shared" si="13"/>
        <v/>
      </c>
      <c r="R18" s="42" t="str">
        <f t="shared" si="14"/>
        <v/>
      </c>
      <c r="S18" s="40" t="str">
        <f t="shared" si="15"/>
        <v/>
      </c>
      <c r="T18" s="41" t="str">
        <f t="shared" si="16"/>
        <v/>
      </c>
      <c r="U18" s="42" t="str">
        <f t="shared" si="17"/>
        <v/>
      </c>
      <c r="V18" s="367" t="e">
        <f t="shared" si="2"/>
        <v>#VALUE!</v>
      </c>
      <c r="W18" s="368" t="e">
        <f t="shared" si="3"/>
        <v>#VALUE!</v>
      </c>
      <c r="X18" s="45"/>
      <c r="Y18" s="31" t="str">
        <f t="shared" si="11"/>
        <v/>
      </c>
      <c r="Z18" s="25" t="s">
        <v>113</v>
      </c>
      <c r="AA18" s="34"/>
    </row>
    <row r="19" spans="2:28">
      <c r="B19" s="27" t="s">
        <v>207</v>
      </c>
      <c r="C19" s="284"/>
      <c r="D19" s="284"/>
      <c r="E19" s="285"/>
      <c r="F19" s="286"/>
      <c r="G19" s="287"/>
      <c r="H19" s="288"/>
      <c r="I19" s="288"/>
      <c r="J19" s="288"/>
      <c r="K19" s="288"/>
      <c r="L19" s="288"/>
      <c r="M19" s="288"/>
      <c r="N19" s="288"/>
      <c r="O19" s="289"/>
      <c r="P19" s="40" t="str">
        <f t="shared" si="12"/>
        <v/>
      </c>
      <c r="Q19" s="41" t="str">
        <f t="shared" si="13"/>
        <v/>
      </c>
      <c r="R19" s="42" t="str">
        <f t="shared" si="14"/>
        <v/>
      </c>
      <c r="S19" s="40" t="str">
        <f t="shared" si="15"/>
        <v/>
      </c>
      <c r="T19" s="41" t="str">
        <f t="shared" si="16"/>
        <v/>
      </c>
      <c r="U19" s="42" t="str">
        <f t="shared" si="17"/>
        <v/>
      </c>
      <c r="V19" s="367" t="e">
        <f t="shared" si="2"/>
        <v>#VALUE!</v>
      </c>
      <c r="W19" s="368" t="e">
        <f t="shared" si="3"/>
        <v>#VALUE!</v>
      </c>
      <c r="X19" s="45"/>
      <c r="Y19" s="31" t="str">
        <f t="shared" si="11"/>
        <v/>
      </c>
      <c r="Z19" s="25" t="s">
        <v>113</v>
      </c>
      <c r="AA19" s="34"/>
    </row>
    <row r="20" spans="2:28">
      <c r="B20" s="27" t="s">
        <v>208</v>
      </c>
      <c r="C20" s="284"/>
      <c r="D20" s="284"/>
      <c r="E20" s="285"/>
      <c r="F20" s="286"/>
      <c r="G20" s="287"/>
      <c r="H20" s="288"/>
      <c r="I20" s="288"/>
      <c r="J20" s="288"/>
      <c r="K20" s="288"/>
      <c r="L20" s="288"/>
      <c r="M20" s="288"/>
      <c r="N20" s="288"/>
      <c r="O20" s="289"/>
      <c r="P20" s="40" t="str">
        <f t="shared" si="12"/>
        <v/>
      </c>
      <c r="Q20" s="41" t="str">
        <f t="shared" si="13"/>
        <v/>
      </c>
      <c r="R20" s="42" t="str">
        <f t="shared" si="14"/>
        <v/>
      </c>
      <c r="S20" s="40" t="str">
        <f t="shared" si="15"/>
        <v/>
      </c>
      <c r="T20" s="41" t="str">
        <f t="shared" si="16"/>
        <v/>
      </c>
      <c r="U20" s="42" t="str">
        <f t="shared" si="17"/>
        <v/>
      </c>
      <c r="V20" s="367" t="e">
        <f t="shared" si="2"/>
        <v>#VALUE!</v>
      </c>
      <c r="W20" s="368" t="e">
        <f t="shared" si="3"/>
        <v>#VALUE!</v>
      </c>
      <c r="X20" s="45"/>
      <c r="Y20" s="31" t="str">
        <f t="shared" si="11"/>
        <v/>
      </c>
      <c r="Z20" s="25" t="s">
        <v>113</v>
      </c>
      <c r="AA20" s="34"/>
    </row>
    <row r="21" spans="2:28">
      <c r="B21" s="27" t="s">
        <v>209</v>
      </c>
      <c r="C21" s="284"/>
      <c r="D21" s="284"/>
      <c r="E21" s="285"/>
      <c r="F21" s="286"/>
      <c r="G21" s="287"/>
      <c r="H21" s="288"/>
      <c r="I21" s="288"/>
      <c r="J21" s="288"/>
      <c r="K21" s="288"/>
      <c r="L21" s="288"/>
      <c r="M21" s="288"/>
      <c r="N21" s="288"/>
      <c r="O21" s="289"/>
      <c r="P21" s="40" t="str">
        <f t="shared" si="12"/>
        <v/>
      </c>
      <c r="Q21" s="41" t="str">
        <f t="shared" si="13"/>
        <v/>
      </c>
      <c r="R21" s="42" t="str">
        <f t="shared" si="14"/>
        <v/>
      </c>
      <c r="S21" s="40" t="str">
        <f t="shared" si="15"/>
        <v/>
      </c>
      <c r="T21" s="41" t="str">
        <f t="shared" si="16"/>
        <v/>
      </c>
      <c r="U21" s="42" t="str">
        <f t="shared" si="17"/>
        <v/>
      </c>
      <c r="V21" s="367" t="e">
        <f t="shared" si="2"/>
        <v>#VALUE!</v>
      </c>
      <c r="W21" s="368" t="e">
        <f t="shared" si="3"/>
        <v>#VALUE!</v>
      </c>
      <c r="X21" s="45"/>
      <c r="Y21" s="31" t="str">
        <f t="shared" si="11"/>
        <v/>
      </c>
      <c r="Z21" s="25" t="s">
        <v>113</v>
      </c>
      <c r="AA21" s="34"/>
    </row>
    <row r="22" spans="2:28">
      <c r="B22" s="27" t="s">
        <v>210</v>
      </c>
      <c r="C22" s="284"/>
      <c r="D22" s="284"/>
      <c r="E22" s="285"/>
      <c r="F22" s="286"/>
      <c r="G22" s="287"/>
      <c r="H22" s="288"/>
      <c r="I22" s="288"/>
      <c r="J22" s="288"/>
      <c r="K22" s="288"/>
      <c r="L22" s="288"/>
      <c r="M22" s="288"/>
      <c r="N22" s="288"/>
      <c r="O22" s="289"/>
      <c r="P22" s="40" t="str">
        <f t="shared" si="12"/>
        <v/>
      </c>
      <c r="Q22" s="41" t="str">
        <f t="shared" si="13"/>
        <v/>
      </c>
      <c r="R22" s="42" t="str">
        <f t="shared" si="14"/>
        <v/>
      </c>
      <c r="S22" s="40" t="str">
        <f t="shared" si="15"/>
        <v/>
      </c>
      <c r="T22" s="41" t="str">
        <f t="shared" si="16"/>
        <v/>
      </c>
      <c r="U22" s="42" t="str">
        <f t="shared" si="17"/>
        <v/>
      </c>
      <c r="V22" s="367" t="e">
        <f t="shared" si="2"/>
        <v>#VALUE!</v>
      </c>
      <c r="W22" s="368" t="e">
        <f t="shared" si="3"/>
        <v>#VALUE!</v>
      </c>
      <c r="X22" s="45"/>
      <c r="Y22" s="31" t="str">
        <f t="shared" si="11"/>
        <v/>
      </c>
      <c r="Z22" s="25" t="s">
        <v>113</v>
      </c>
      <c r="AA22" s="34"/>
    </row>
    <row r="23" spans="2:28">
      <c r="B23" s="27" t="s">
        <v>211</v>
      </c>
      <c r="C23" s="284"/>
      <c r="D23" s="284"/>
      <c r="E23" s="285"/>
      <c r="F23" s="286"/>
      <c r="G23" s="287"/>
      <c r="H23" s="288"/>
      <c r="I23" s="288"/>
      <c r="J23" s="288"/>
      <c r="K23" s="288"/>
      <c r="L23" s="288"/>
      <c r="M23" s="288"/>
      <c r="N23" s="288"/>
      <c r="O23" s="289"/>
      <c r="P23" s="40" t="str">
        <f t="shared" si="12"/>
        <v/>
      </c>
      <c r="Q23" s="41" t="str">
        <f t="shared" si="13"/>
        <v/>
      </c>
      <c r="R23" s="42" t="str">
        <f t="shared" si="14"/>
        <v/>
      </c>
      <c r="S23" s="40" t="str">
        <f>IF(ISTEXT(C23),+P23/(SUM($P23:$R23))*100,"")</f>
        <v/>
      </c>
      <c r="T23" s="41" t="str">
        <f t="shared" si="16"/>
        <v/>
      </c>
      <c r="U23" s="42" t="str">
        <f t="shared" si="17"/>
        <v/>
      </c>
      <c r="V23" s="367" t="e">
        <f t="shared" si="2"/>
        <v>#VALUE!</v>
      </c>
      <c r="W23" s="368" t="e">
        <f t="shared" si="3"/>
        <v>#VALUE!</v>
      </c>
      <c r="X23" s="45"/>
      <c r="Y23" s="31" t="str">
        <f t="shared" si="11"/>
        <v/>
      </c>
      <c r="Z23" s="25" t="s">
        <v>113</v>
      </c>
      <c r="AA23" s="34"/>
    </row>
    <row r="24" spans="2:28">
      <c r="B24" s="27"/>
      <c r="C24" s="35" t="s">
        <v>308</v>
      </c>
      <c r="D24" s="35" t="s">
        <v>306</v>
      </c>
      <c r="E24" s="36">
        <v>2</v>
      </c>
      <c r="F24" s="32">
        <v>10</v>
      </c>
      <c r="G24" s="37">
        <v>30</v>
      </c>
      <c r="H24" s="38">
        <v>30</v>
      </c>
      <c r="I24" s="38">
        <v>67</v>
      </c>
      <c r="J24" s="38">
        <v>68</v>
      </c>
      <c r="K24" s="38">
        <v>70</v>
      </c>
      <c r="L24" s="38">
        <v>76</v>
      </c>
      <c r="M24" s="38">
        <v>97</v>
      </c>
      <c r="N24" s="38">
        <v>100</v>
      </c>
      <c r="O24" s="39">
        <v>100</v>
      </c>
      <c r="P24" s="40">
        <f>O24-I24</f>
        <v>33</v>
      </c>
      <c r="Q24" s="41">
        <f t="shared" ref="Q24" si="18">I24-G24</f>
        <v>37</v>
      </c>
      <c r="R24" s="42">
        <f>G24</f>
        <v>30</v>
      </c>
      <c r="S24" s="40">
        <f>IF(ISTEXT(C24),+P24/(SUM($P24:$R24))*100,"")</f>
        <v>33</v>
      </c>
      <c r="T24" s="41">
        <f>Q24/(SUM($P24:$R24))*100</f>
        <v>37</v>
      </c>
      <c r="U24" s="42">
        <f>R24/(SUM($P24:$R24))*100</f>
        <v>30</v>
      </c>
      <c r="V24" s="28"/>
      <c r="W24" s="29"/>
      <c r="X24" s="43" t="s">
        <v>307</v>
      </c>
      <c r="Y24" s="31" t="str">
        <f t="shared" si="11"/>
        <v>E</v>
      </c>
      <c r="Z24" s="25" t="s">
        <v>113</v>
      </c>
      <c r="AA24" s="34"/>
    </row>
    <row r="27" spans="2:28">
      <c r="X27" s="401" t="s">
        <v>212</v>
      </c>
      <c r="Y27" s="402"/>
      <c r="Z27" s="402"/>
      <c r="AA27" s="403"/>
      <c r="AB27" s="21"/>
    </row>
    <row r="28" spans="2:28">
      <c r="X28" s="44" t="s">
        <v>299</v>
      </c>
      <c r="Y28" s="44" t="s">
        <v>213</v>
      </c>
      <c r="Z28" s="396" t="s">
        <v>214</v>
      </c>
      <c r="AA28" s="396"/>
      <c r="AB28" s="21"/>
    </row>
    <row r="29" spans="2:28">
      <c r="X29" s="44" t="s">
        <v>300</v>
      </c>
      <c r="Y29" s="44" t="s">
        <v>215</v>
      </c>
      <c r="Z29" s="396" t="s">
        <v>216</v>
      </c>
      <c r="AA29" s="396"/>
      <c r="AB29" s="21"/>
    </row>
    <row r="30" spans="2:28">
      <c r="X30" s="44" t="s">
        <v>301</v>
      </c>
      <c r="Y30" s="44" t="s">
        <v>217</v>
      </c>
      <c r="Z30" s="396" t="s">
        <v>218</v>
      </c>
      <c r="AA30" s="396"/>
      <c r="AB30" s="21"/>
    </row>
    <row r="31" spans="2:28">
      <c r="X31" s="44" t="s">
        <v>302</v>
      </c>
      <c r="Y31" s="44" t="s">
        <v>224</v>
      </c>
      <c r="Z31" s="396" t="s">
        <v>225</v>
      </c>
      <c r="AA31" s="396"/>
      <c r="AB31" s="21"/>
    </row>
    <row r="32" spans="2:28">
      <c r="X32" s="44" t="s">
        <v>303</v>
      </c>
      <c r="Y32" s="44" t="s">
        <v>222</v>
      </c>
      <c r="Z32" s="396" t="s">
        <v>223</v>
      </c>
      <c r="AA32" s="396"/>
      <c r="AB32" s="21"/>
    </row>
    <row r="33" spans="24:28">
      <c r="X33" s="44" t="s">
        <v>304</v>
      </c>
      <c r="Y33" s="44" t="s">
        <v>118</v>
      </c>
      <c r="Z33" s="396" t="s">
        <v>221</v>
      </c>
      <c r="AA33" s="396"/>
      <c r="AB33" s="21"/>
    </row>
    <row r="34" spans="24:28">
      <c r="X34" s="44" t="s">
        <v>305</v>
      </c>
      <c r="Y34" s="44" t="s">
        <v>219</v>
      </c>
      <c r="Z34" s="396" t="s">
        <v>220</v>
      </c>
      <c r="AA34" s="396"/>
    </row>
    <row r="38" spans="24:28">
      <c r="Z38" s="400"/>
      <c r="AA38" s="400"/>
    </row>
    <row r="39" spans="24:28">
      <c r="Z39" s="400"/>
      <c r="AA39" s="400"/>
    </row>
    <row r="40" spans="24:28">
      <c r="Z40" s="400"/>
      <c r="AA40" s="400"/>
    </row>
    <row r="41" spans="24:28">
      <c r="Z41" s="400"/>
      <c r="AA41" s="400"/>
    </row>
    <row r="57" spans="1:29" ht="66" customHeight="1"/>
    <row r="58" spans="1:29" ht="26.25" customHeight="1"/>
    <row r="59" spans="1:29" ht="18">
      <c r="A59" s="46" t="s">
        <v>226</v>
      </c>
      <c r="B59" s="47"/>
      <c r="C59" s="47"/>
      <c r="D59" s="47"/>
      <c r="E59" s="47"/>
      <c r="F59" s="47"/>
      <c r="G59" s="47"/>
      <c r="H59" s="47"/>
      <c r="I59" s="47"/>
      <c r="J59" s="47"/>
      <c r="K59" s="47"/>
      <c r="L59" s="47"/>
      <c r="M59" s="47"/>
      <c r="N59" s="47"/>
      <c r="O59" s="47"/>
      <c r="P59" s="47"/>
      <c r="Q59" s="48"/>
      <c r="R59" s="48"/>
      <c r="S59" s="47"/>
      <c r="T59" s="49"/>
      <c r="U59" s="49"/>
      <c r="V59" s="49"/>
      <c r="W59" s="49"/>
      <c r="X59" s="49"/>
      <c r="Y59" s="49"/>
      <c r="Z59" s="49"/>
      <c r="AA59" s="49"/>
      <c r="AB59" s="49"/>
      <c r="AC59" s="49"/>
    </row>
    <row r="60" spans="1:29" ht="18">
      <c r="A60" s="50" t="s">
        <v>227</v>
      </c>
      <c r="B60" s="47"/>
      <c r="C60" s="47"/>
      <c r="D60" s="47"/>
      <c r="E60" s="47"/>
      <c r="F60" s="47"/>
      <c r="G60" s="47"/>
      <c r="H60" s="47"/>
      <c r="I60" s="47"/>
      <c r="J60" s="47"/>
      <c r="K60" s="47"/>
      <c r="L60" s="47"/>
      <c r="M60" s="47"/>
      <c r="N60" s="47"/>
      <c r="O60" s="47"/>
      <c r="P60" s="47"/>
      <c r="Q60" s="48"/>
      <c r="R60" s="48"/>
      <c r="S60" s="47"/>
      <c r="T60" s="49"/>
      <c r="U60" s="49"/>
      <c r="V60" s="49"/>
      <c r="W60" s="49"/>
      <c r="X60" s="49"/>
      <c r="Y60" s="49"/>
      <c r="Z60" s="49"/>
      <c r="AA60" s="49"/>
      <c r="AB60" s="49"/>
      <c r="AC60" s="49"/>
    </row>
    <row r="61" spans="1:29" ht="18">
      <c r="A61" s="51" t="s">
        <v>228</v>
      </c>
      <c r="B61" s="47"/>
      <c r="C61" s="47"/>
      <c r="D61" s="47"/>
      <c r="E61" s="47"/>
      <c r="F61" s="47"/>
      <c r="G61" s="47"/>
      <c r="H61" s="47"/>
      <c r="I61" s="47"/>
      <c r="J61" s="47"/>
      <c r="K61" s="47"/>
      <c r="L61" s="47"/>
      <c r="M61" s="47"/>
      <c r="N61" s="47"/>
      <c r="O61" s="47"/>
      <c r="P61" s="47"/>
      <c r="Q61" s="48"/>
      <c r="R61" s="48"/>
      <c r="S61" s="47"/>
      <c r="T61" s="49"/>
      <c r="U61" s="49"/>
      <c r="V61" s="49"/>
      <c r="W61" s="49"/>
      <c r="X61" s="49"/>
      <c r="Y61" s="49"/>
      <c r="Z61" s="49"/>
      <c r="AA61" s="49"/>
      <c r="AB61" s="49"/>
      <c r="AC61" s="49"/>
    </row>
    <row r="62" spans="1:29" ht="18">
      <c r="A62" s="51"/>
      <c r="B62" s="47"/>
      <c r="C62" s="47"/>
      <c r="D62" s="47"/>
      <c r="E62" s="47"/>
      <c r="F62" s="47"/>
      <c r="G62" s="47"/>
      <c r="H62" s="47"/>
      <c r="I62" s="47"/>
      <c r="J62" s="47"/>
      <c r="K62" s="47"/>
      <c r="L62" s="47"/>
      <c r="M62" s="47"/>
      <c r="N62" s="47"/>
      <c r="O62" s="47"/>
      <c r="P62" s="47"/>
      <c r="Q62" s="48"/>
      <c r="R62" s="48"/>
      <c r="S62" s="47"/>
      <c r="T62" s="49"/>
      <c r="U62" s="49"/>
      <c r="V62" s="49"/>
      <c r="W62" s="49"/>
      <c r="X62" s="49"/>
      <c r="Y62" s="49"/>
      <c r="Z62" s="49"/>
      <c r="AA62" s="49"/>
      <c r="AB62" s="49"/>
      <c r="AC62" s="49"/>
    </row>
    <row r="63" spans="1:29" ht="18">
      <c r="A63" s="51" t="s">
        <v>229</v>
      </c>
      <c r="B63" s="47"/>
      <c r="C63" s="47"/>
      <c r="D63" s="47"/>
      <c r="E63" s="47"/>
      <c r="F63" s="47"/>
      <c r="G63" s="47"/>
      <c r="H63" s="47"/>
      <c r="I63" s="47"/>
      <c r="J63" s="47"/>
      <c r="K63" s="47"/>
      <c r="L63" s="47"/>
      <c r="M63" s="47"/>
      <c r="N63" s="47"/>
      <c r="O63" s="47"/>
      <c r="P63" s="47"/>
      <c r="Q63" s="48"/>
      <c r="R63" s="48"/>
      <c r="S63" s="47"/>
      <c r="T63" s="49"/>
      <c r="U63" s="49"/>
      <c r="V63" s="49"/>
      <c r="W63" s="49"/>
      <c r="X63" s="49"/>
      <c r="Y63" s="49"/>
      <c r="Z63" s="49"/>
      <c r="AA63" s="49"/>
      <c r="AB63" s="49"/>
      <c r="AC63" s="49"/>
    </row>
    <row r="64" spans="1:29" ht="18">
      <c r="A64" s="51" t="s">
        <v>230</v>
      </c>
      <c r="D64" s="47"/>
      <c r="E64" s="49"/>
      <c r="F64" s="49"/>
      <c r="G64" s="49"/>
      <c r="H64" s="47"/>
      <c r="I64" s="47"/>
      <c r="J64" s="47"/>
      <c r="K64" s="47"/>
      <c r="L64" s="47"/>
      <c r="M64" s="47"/>
      <c r="N64" s="47"/>
      <c r="O64" s="47"/>
      <c r="P64" s="47"/>
      <c r="Q64" s="48"/>
      <c r="R64" s="48"/>
      <c r="S64" s="47"/>
      <c r="T64" s="49"/>
      <c r="U64" s="49"/>
      <c r="V64" s="49"/>
      <c r="W64" s="49"/>
      <c r="X64" s="49"/>
      <c r="Y64" s="49"/>
      <c r="Z64" s="49"/>
      <c r="AA64" s="49"/>
      <c r="AB64" s="49"/>
      <c r="AC64" s="49"/>
    </row>
    <row r="65" spans="1:29" ht="18">
      <c r="A65" s="51" t="s">
        <v>231</v>
      </c>
      <c r="D65" s="47"/>
      <c r="E65" s="49"/>
      <c r="F65" s="49"/>
      <c r="G65" s="49"/>
      <c r="H65" s="47"/>
      <c r="I65" s="47"/>
      <c r="J65" s="47"/>
      <c r="K65" s="47"/>
      <c r="L65" s="47"/>
      <c r="M65" s="47"/>
      <c r="N65" s="47"/>
      <c r="O65" s="47"/>
      <c r="P65" s="47"/>
      <c r="Q65" s="48"/>
      <c r="R65" s="48"/>
      <c r="S65" s="47"/>
      <c r="T65" s="49"/>
      <c r="U65" s="49"/>
      <c r="V65" s="49"/>
      <c r="W65" s="49"/>
      <c r="X65" s="49"/>
      <c r="Y65" s="49"/>
      <c r="Z65" s="49"/>
      <c r="AA65" s="49"/>
      <c r="AB65" s="49"/>
      <c r="AC65" s="49"/>
    </row>
    <row r="66" spans="1:29" ht="18">
      <c r="A66" s="50" t="s">
        <v>232</v>
      </c>
      <c r="B66" s="52"/>
      <c r="C66" s="52"/>
      <c r="D66" s="47"/>
      <c r="E66" s="49"/>
      <c r="F66" s="49"/>
      <c r="G66" s="49"/>
      <c r="H66" s="47"/>
      <c r="I66" s="47"/>
      <c r="J66" s="47"/>
      <c r="K66" s="47"/>
      <c r="L66" s="47"/>
      <c r="M66" s="47"/>
      <c r="N66" s="47"/>
      <c r="O66" s="47"/>
      <c r="P66" s="47"/>
      <c r="Q66" s="48"/>
      <c r="R66" s="48"/>
      <c r="S66" s="47"/>
      <c r="T66" s="49"/>
      <c r="U66" s="49"/>
      <c r="V66" s="49"/>
      <c r="W66" s="49"/>
      <c r="X66" s="49"/>
      <c r="Y66" s="49"/>
      <c r="Z66" s="49"/>
      <c r="AA66" s="49"/>
      <c r="AB66" s="49"/>
      <c r="AC66" s="49"/>
    </row>
    <row r="67" spans="1:29" ht="18">
      <c r="A67" s="50" t="s">
        <v>233</v>
      </c>
      <c r="B67" s="52"/>
      <c r="C67" s="52"/>
      <c r="D67" s="47"/>
      <c r="E67" s="49"/>
      <c r="F67" s="49"/>
      <c r="G67" s="49"/>
      <c r="H67" s="47"/>
      <c r="I67" s="47"/>
      <c r="J67" s="47"/>
      <c r="K67" s="47"/>
      <c r="L67" s="47"/>
      <c r="M67" s="47"/>
      <c r="N67" s="47"/>
      <c r="O67" s="47"/>
      <c r="P67" s="47"/>
      <c r="Q67" s="48"/>
      <c r="R67" s="48"/>
      <c r="S67" s="47"/>
      <c r="T67" s="49"/>
      <c r="U67" s="49"/>
      <c r="V67" s="49"/>
      <c r="W67" s="49"/>
      <c r="X67" s="49"/>
      <c r="Y67" s="49"/>
      <c r="Z67" s="49"/>
      <c r="AA67" s="49"/>
      <c r="AB67" s="49"/>
      <c r="AC67" s="49"/>
    </row>
    <row r="68" spans="1:29" ht="18">
      <c r="A68" s="50"/>
      <c r="B68" s="52"/>
      <c r="C68" s="52"/>
      <c r="D68" s="47"/>
      <c r="E68" s="49"/>
      <c r="F68" s="49"/>
      <c r="G68" s="49"/>
      <c r="H68" s="47"/>
      <c r="I68" s="47"/>
      <c r="J68" s="47"/>
      <c r="K68" s="47"/>
      <c r="L68" s="47"/>
      <c r="M68" s="47"/>
      <c r="N68" s="47"/>
      <c r="O68" s="47"/>
      <c r="P68" s="47"/>
      <c r="Q68" s="48"/>
      <c r="R68" s="48"/>
      <c r="S68" s="47"/>
      <c r="T68" s="49"/>
      <c r="U68" s="49"/>
      <c r="V68" s="49"/>
      <c r="W68" s="49"/>
      <c r="X68" s="49"/>
      <c r="Y68" s="49"/>
      <c r="Z68" s="49"/>
      <c r="AA68" s="49"/>
      <c r="AB68" s="49"/>
      <c r="AC68" s="49"/>
    </row>
    <row r="69" spans="1:29" ht="18">
      <c r="A69" s="50" t="s">
        <v>234</v>
      </c>
      <c r="B69" s="52"/>
      <c r="C69" s="52"/>
      <c r="D69" s="47"/>
      <c r="E69" s="49"/>
      <c r="F69" s="49"/>
      <c r="G69" s="49"/>
      <c r="H69" s="47"/>
      <c r="I69" s="47"/>
      <c r="J69" s="47"/>
      <c r="K69" s="47"/>
      <c r="L69" s="47"/>
      <c r="M69" s="47"/>
      <c r="N69" s="47"/>
      <c r="O69" s="47"/>
      <c r="P69" s="47"/>
      <c r="Q69" s="48"/>
      <c r="R69" s="48"/>
      <c r="S69" s="47"/>
      <c r="T69" s="49"/>
      <c r="U69" s="49"/>
      <c r="V69" s="49"/>
      <c r="W69" s="49"/>
      <c r="X69" s="49"/>
      <c r="Y69" s="49"/>
      <c r="Z69" s="49"/>
      <c r="AA69" s="49"/>
      <c r="AB69" s="49"/>
      <c r="AC69" s="49"/>
    </row>
    <row r="70" spans="1:29" ht="18">
      <c r="A70" s="51" t="s">
        <v>235</v>
      </c>
      <c r="B70" s="47"/>
      <c r="C70" s="47"/>
      <c r="D70" s="49"/>
      <c r="E70" s="49"/>
      <c r="F70" s="49"/>
      <c r="G70" s="49"/>
      <c r="H70" s="47"/>
      <c r="I70" s="47"/>
      <c r="J70" s="47"/>
      <c r="K70" s="47"/>
      <c r="L70" s="47"/>
      <c r="M70" s="47"/>
      <c r="N70" s="47"/>
      <c r="O70" s="47"/>
      <c r="P70" s="47"/>
      <c r="Q70" s="48"/>
      <c r="R70" s="48"/>
      <c r="S70" s="47"/>
      <c r="T70" s="49"/>
      <c r="U70" s="49"/>
      <c r="V70" s="49"/>
      <c r="W70" s="49"/>
      <c r="X70" s="49"/>
      <c r="Y70" s="49"/>
      <c r="Z70" s="49"/>
      <c r="AA70" s="49"/>
      <c r="AB70" s="49"/>
      <c r="AC70" s="49"/>
    </row>
    <row r="71" spans="1:29" ht="18">
      <c r="A71" s="51" t="s">
        <v>236</v>
      </c>
      <c r="B71" s="47"/>
      <c r="C71" s="47"/>
      <c r="E71" s="49"/>
      <c r="F71" s="49"/>
      <c r="G71" s="49"/>
      <c r="H71" s="47"/>
      <c r="I71" s="47"/>
      <c r="J71" s="47"/>
      <c r="K71" s="47"/>
      <c r="L71" s="47"/>
      <c r="M71" s="47"/>
      <c r="N71" s="47"/>
      <c r="O71" s="47"/>
      <c r="P71" s="47"/>
      <c r="Q71" s="48"/>
      <c r="R71" s="48"/>
      <c r="S71" s="47"/>
      <c r="T71" s="49"/>
      <c r="U71" s="49"/>
      <c r="V71" s="49"/>
      <c r="W71" s="49"/>
      <c r="X71" s="49"/>
      <c r="Y71" s="49"/>
      <c r="Z71" s="49"/>
      <c r="AA71" s="49"/>
      <c r="AB71" s="49"/>
      <c r="AC71" s="49"/>
    </row>
    <row r="72" spans="1:29" ht="18">
      <c r="A72" s="51" t="s">
        <v>237</v>
      </c>
      <c r="B72" s="47"/>
      <c r="C72" s="47"/>
      <c r="E72" s="49"/>
      <c r="G72" s="49"/>
      <c r="H72" s="47"/>
      <c r="I72" s="47"/>
      <c r="J72" s="47"/>
      <c r="K72" s="47"/>
      <c r="L72" s="47"/>
      <c r="M72" s="47"/>
      <c r="N72" s="47"/>
      <c r="O72" s="47"/>
      <c r="P72" s="47"/>
      <c r="Q72" s="48"/>
      <c r="R72" s="48"/>
      <c r="S72" s="47"/>
      <c r="T72" s="49"/>
      <c r="U72" s="49"/>
      <c r="V72" s="49"/>
      <c r="W72" s="49"/>
      <c r="X72" s="49"/>
      <c r="Y72" s="49"/>
      <c r="Z72" s="49"/>
      <c r="AA72" s="49"/>
      <c r="AB72" s="49"/>
      <c r="AC72" s="49"/>
    </row>
    <row r="73" spans="1:29" ht="18">
      <c r="A73" s="47"/>
      <c r="G73" s="49"/>
      <c r="H73" s="47"/>
      <c r="I73" s="47"/>
      <c r="J73" s="47"/>
      <c r="K73" s="47"/>
      <c r="L73" s="47"/>
      <c r="M73" s="47"/>
      <c r="N73" s="47"/>
      <c r="O73" s="47"/>
      <c r="P73" s="47"/>
      <c r="Q73" s="48"/>
      <c r="R73" s="48"/>
      <c r="S73" s="47"/>
      <c r="T73" s="49"/>
      <c r="U73" s="49"/>
      <c r="V73" s="49"/>
      <c r="W73" s="49"/>
      <c r="X73" s="49"/>
      <c r="Y73" s="49"/>
      <c r="Z73" s="49"/>
      <c r="AA73" s="49"/>
      <c r="AB73" s="49"/>
      <c r="AC73" s="49"/>
    </row>
    <row r="74" spans="1:29" ht="18">
      <c r="A74" s="47"/>
      <c r="G74" s="49"/>
      <c r="H74" s="47"/>
      <c r="I74" s="47"/>
      <c r="J74" s="47"/>
      <c r="K74" s="47"/>
      <c r="L74" s="47"/>
      <c r="M74" s="47"/>
      <c r="N74" s="47"/>
      <c r="O74" s="47"/>
      <c r="P74" s="47"/>
      <c r="Q74" s="48"/>
      <c r="R74" s="48"/>
      <c r="S74" s="47"/>
      <c r="T74" s="49"/>
      <c r="U74" s="49"/>
      <c r="V74" s="49"/>
      <c r="W74" s="49"/>
      <c r="X74" s="49"/>
      <c r="Y74" s="49"/>
      <c r="Z74" s="49"/>
      <c r="AA74" s="49"/>
      <c r="AB74" s="49"/>
      <c r="AC74" s="49"/>
    </row>
    <row r="75" spans="1:29" ht="18">
      <c r="A75" s="47"/>
      <c r="B75" s="52"/>
      <c r="C75" s="52"/>
      <c r="D75" s="47"/>
      <c r="E75" s="49"/>
      <c r="F75" s="49"/>
      <c r="G75" s="49"/>
      <c r="H75" s="47"/>
      <c r="I75" s="47"/>
      <c r="J75" s="47"/>
      <c r="K75" s="47"/>
      <c r="L75" s="47"/>
      <c r="M75" s="47"/>
      <c r="N75" s="47"/>
      <c r="O75" s="47"/>
      <c r="P75" s="47"/>
      <c r="Q75" s="48"/>
      <c r="R75" s="48"/>
      <c r="S75" s="47"/>
      <c r="T75" s="49"/>
      <c r="U75" s="49"/>
      <c r="V75" s="49"/>
      <c r="W75" s="49"/>
      <c r="X75" s="49"/>
      <c r="Y75" s="49"/>
      <c r="Z75" s="49"/>
      <c r="AA75" s="49"/>
      <c r="AB75" s="49"/>
      <c r="AC75" s="49"/>
    </row>
    <row r="76" spans="1:29" ht="18">
      <c r="A76" s="47"/>
      <c r="B76" s="47"/>
      <c r="C76" s="47"/>
      <c r="E76" s="47"/>
      <c r="F76" s="47"/>
      <c r="G76" s="47"/>
      <c r="H76" s="47"/>
      <c r="I76" s="47"/>
      <c r="J76" s="47"/>
      <c r="K76" s="47"/>
      <c r="L76" s="47"/>
      <c r="M76" s="47"/>
      <c r="N76" s="47"/>
      <c r="O76" s="47"/>
      <c r="P76" s="47"/>
      <c r="Q76" s="48"/>
      <c r="R76" s="48"/>
      <c r="S76" s="47"/>
      <c r="T76" s="49"/>
      <c r="U76" s="49"/>
      <c r="V76" s="49"/>
      <c r="W76" s="49"/>
      <c r="X76" s="49"/>
      <c r="Y76" s="49"/>
      <c r="Z76" s="49"/>
      <c r="AA76" s="49"/>
      <c r="AB76" s="49"/>
      <c r="AC76" s="49"/>
    </row>
  </sheetData>
  <sheetProtection sheet="1" formatCells="0" formatRows="0" insertRows="0" sort="0" autoFilter="0" pivotTables="0"/>
  <mergeCells count="15">
    <mergeCell ref="Z38:AA38"/>
    <mergeCell ref="Z39:AA39"/>
    <mergeCell ref="Z40:AA40"/>
    <mergeCell ref="Z41:AA41"/>
    <mergeCell ref="X27:AA27"/>
    <mergeCell ref="Z31:AA31"/>
    <mergeCell ref="Z32:AA32"/>
    <mergeCell ref="Z33:AA33"/>
    <mergeCell ref="Z34:AA34"/>
    <mergeCell ref="B2:AA2"/>
    <mergeCell ref="Z28:AA28"/>
    <mergeCell ref="Z29:AA29"/>
    <mergeCell ref="Z30:AA30"/>
    <mergeCell ref="B3:C3"/>
    <mergeCell ref="D3:AA3"/>
  </mergeCells>
  <conditionalFormatting sqref="E7:E23">
    <cfRule type="cellIs" dxfId="45" priority="6" operator="greaterThan">
      <formula>10</formula>
    </cfRule>
  </conditionalFormatting>
  <conditionalFormatting sqref="F7:F23">
    <cfRule type="cellIs" dxfId="44" priority="5" operator="lessThan">
      <formula>80</formula>
    </cfRule>
  </conditionalFormatting>
  <conditionalFormatting sqref="E24">
    <cfRule type="cellIs" dxfId="43" priority="2" operator="greaterThan">
      <formula>10</formula>
    </cfRule>
  </conditionalFormatting>
  <conditionalFormatting sqref="F24">
    <cfRule type="cellIs" dxfId="42" priority="1" operator="lessThan">
      <formula>80</formula>
    </cfRule>
  </conditionalFormatting>
  <pageMargins left="0.19685039370078741" right="0.19685039370078741" top="0.55118110236220474" bottom="0.55118110236220474" header="0.31496062992125984" footer="0.31496062992125984"/>
  <pageSetup paperSize="9" scale="57" orientation="landscape" r:id="rId1"/>
  <headerFooter>
    <oddHeader>&amp;C&amp;"Trebuchet MS,Standaard"&amp;F</oddHeader>
    <oddFooter>&amp;L&amp;"Trebuchet MS,Standaard"Printdatum: &amp;D&amp;R&amp;"Trebuchet MS,Standaard"&amp;P/&amp;N</oddFooter>
  </headerFooter>
  <ignoredErrors>
    <ignoredError sqref="B7:B9"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AA66"/>
  <sheetViews>
    <sheetView showZeros="0" zoomScaleNormal="100" workbookViewId="0">
      <pane xSplit="1" ySplit="7" topLeftCell="D8" activePane="bottomRight" state="frozen"/>
      <selection activeCell="C15" sqref="C15"/>
      <selection pane="topRight" activeCell="C15" sqref="C15"/>
      <selection pane="bottomLeft" activeCell="C15" sqref="C15"/>
      <selection pane="bottomRight" activeCell="F5" sqref="F5:I5"/>
    </sheetView>
  </sheetViews>
  <sheetFormatPr defaultColWidth="8.85546875" defaultRowHeight="15" outlineLevelRow="1"/>
  <cols>
    <col min="1" max="1" width="1" style="5" customWidth="1"/>
    <col min="2" max="2" width="11.85546875" style="5" customWidth="1"/>
    <col min="3" max="4" width="10" style="5" customWidth="1"/>
    <col min="5" max="5" width="8.7109375" style="5" customWidth="1"/>
    <col min="6" max="6" width="10.7109375" style="5" customWidth="1"/>
    <col min="7" max="7" width="7.28515625" style="5" customWidth="1"/>
    <col min="8" max="8" width="8.5703125" style="5" customWidth="1"/>
    <col min="9" max="9" width="7" style="5" customWidth="1"/>
    <col min="10" max="10" width="10.28515625" style="5" customWidth="1"/>
    <col min="11" max="16" width="9" style="5" customWidth="1"/>
    <col min="17" max="17" width="8.85546875" style="5"/>
    <col min="18" max="18" width="11.7109375" style="5" customWidth="1"/>
    <col min="19" max="20" width="13.5703125" style="5" hidden="1" customWidth="1"/>
    <col min="21" max="26" width="13.5703125" style="191" hidden="1" customWidth="1"/>
    <col min="27" max="27" width="13.5703125" style="5" hidden="1" customWidth="1"/>
    <col min="28" max="16384" width="8.85546875" style="5"/>
  </cols>
  <sheetData>
    <row r="1" spans="2:26" ht="5.25" customHeight="1" thickBot="1"/>
    <row r="2" spans="2:26" ht="33.75" customHeight="1" thickBot="1">
      <c r="B2" s="419" t="s">
        <v>259</v>
      </c>
      <c r="C2" s="420"/>
      <c r="D2" s="420"/>
      <c r="E2" s="420"/>
      <c r="F2" s="420"/>
      <c r="G2" s="420"/>
      <c r="H2" s="420"/>
      <c r="I2" s="420"/>
      <c r="J2" s="420"/>
      <c r="K2" s="420"/>
      <c r="L2" s="420"/>
      <c r="M2" s="420"/>
      <c r="N2" s="420"/>
      <c r="O2" s="420"/>
      <c r="P2" s="421"/>
    </row>
    <row r="3" spans="2:26" ht="21" customHeight="1">
      <c r="B3" s="106" t="s">
        <v>240</v>
      </c>
      <c r="C3" s="425" t="str">
        <f>Gebruiksaanwijzing!B3</f>
        <v>BOF_SL_7000: Tankstationstraat 666 te Erembodegem</v>
      </c>
      <c r="D3" s="425"/>
      <c r="E3" s="425"/>
      <c r="F3" s="425"/>
      <c r="G3" s="425"/>
      <c r="H3" s="425"/>
      <c r="I3" s="425"/>
      <c r="J3" s="425"/>
      <c r="K3" s="425"/>
      <c r="L3" s="425"/>
      <c r="M3" s="425"/>
      <c r="N3" s="425"/>
      <c r="O3" s="425"/>
      <c r="P3" s="426"/>
    </row>
    <row r="4" spans="2:26" ht="21" customHeight="1" thickBot="1">
      <c r="B4" s="427" t="s">
        <v>242</v>
      </c>
      <c r="C4" s="428"/>
      <c r="D4" s="93" t="str">
        <f>Gebruiksaanwijzing!B8</f>
        <v>III</v>
      </c>
      <c r="E4" s="94"/>
      <c r="F4" s="427" t="s">
        <v>321</v>
      </c>
      <c r="G4" s="429"/>
      <c r="H4" s="428"/>
      <c r="I4" s="95">
        <f>Gebruiksaanwijzing!B9</f>
        <v>2</v>
      </c>
      <c r="J4" s="96" t="s">
        <v>19</v>
      </c>
      <c r="K4" s="430" t="s">
        <v>334</v>
      </c>
      <c r="L4" s="429"/>
      <c r="M4" s="428"/>
      <c r="N4" s="95">
        <f>Gebruiksaanwijzing!B10</f>
        <v>3</v>
      </c>
      <c r="O4" s="431" t="s">
        <v>19</v>
      </c>
      <c r="P4" s="432"/>
    </row>
    <row r="5" spans="2:26" s="99" customFormat="1" ht="15.75" customHeight="1">
      <c r="B5" s="422" t="s">
        <v>24</v>
      </c>
      <c r="C5" s="423"/>
      <c r="D5" s="423"/>
      <c r="E5" s="424"/>
      <c r="F5" s="422" t="s">
        <v>0</v>
      </c>
      <c r="G5" s="423"/>
      <c r="H5" s="423"/>
      <c r="I5" s="424"/>
      <c r="J5" s="422" t="s">
        <v>1</v>
      </c>
      <c r="K5" s="423"/>
      <c r="L5" s="423"/>
      <c r="M5" s="423"/>
      <c r="N5" s="423"/>
      <c r="O5" s="423"/>
      <c r="P5" s="424"/>
      <c r="U5" s="318"/>
      <c r="V5" s="318"/>
      <c r="W5" s="318"/>
      <c r="X5" s="318"/>
      <c r="Y5" s="318"/>
      <c r="Z5" s="318"/>
    </row>
    <row r="6" spans="2:26" s="104" customFormat="1" ht="90" customHeight="1" thickBot="1">
      <c r="B6" s="100" t="s">
        <v>36</v>
      </c>
      <c r="C6" s="101" t="s">
        <v>23</v>
      </c>
      <c r="D6" s="101" t="s">
        <v>22</v>
      </c>
      <c r="E6" s="102" t="s">
        <v>21</v>
      </c>
      <c r="F6" s="100" t="s">
        <v>2</v>
      </c>
      <c r="G6" s="101" t="s">
        <v>250</v>
      </c>
      <c r="H6" s="101" t="s">
        <v>251</v>
      </c>
      <c r="I6" s="102" t="s">
        <v>252</v>
      </c>
      <c r="J6" s="100" t="s">
        <v>25</v>
      </c>
      <c r="K6" s="103" t="s">
        <v>3</v>
      </c>
      <c r="L6" s="101" t="s">
        <v>4</v>
      </c>
      <c r="M6" s="101" t="s">
        <v>5</v>
      </c>
      <c r="N6" s="101" t="s">
        <v>6</v>
      </c>
      <c r="O6" s="101" t="s">
        <v>7</v>
      </c>
      <c r="P6" s="102" t="s">
        <v>156</v>
      </c>
      <c r="U6" s="319"/>
      <c r="V6" s="319"/>
      <c r="W6" s="319"/>
      <c r="X6" s="319"/>
      <c r="Y6" s="319"/>
      <c r="Z6" s="319"/>
    </row>
    <row r="7" spans="2:26" s="104" customFormat="1" ht="18.75" customHeight="1">
      <c r="B7" s="415" t="s">
        <v>243</v>
      </c>
      <c r="C7" s="416"/>
      <c r="D7" s="416"/>
      <c r="E7" s="416"/>
      <c r="F7" s="416"/>
      <c r="G7" s="416"/>
      <c r="H7" s="416"/>
      <c r="I7" s="416"/>
      <c r="J7" s="416"/>
      <c r="K7" s="416"/>
      <c r="L7" s="416"/>
      <c r="M7" s="416"/>
      <c r="N7" s="416"/>
      <c r="O7" s="416"/>
      <c r="P7" s="417"/>
      <c r="U7" s="319"/>
      <c r="V7" s="319"/>
      <c r="W7" s="319"/>
      <c r="X7" s="319"/>
      <c r="Y7" s="319"/>
      <c r="Z7" s="319"/>
    </row>
    <row r="8" spans="2:26">
      <c r="B8" s="107" t="s">
        <v>9</v>
      </c>
      <c r="C8" s="108" t="s">
        <v>33</v>
      </c>
      <c r="D8" s="109">
        <v>38875</v>
      </c>
      <c r="E8" s="110">
        <v>400</v>
      </c>
      <c r="F8" s="107" t="s">
        <v>27</v>
      </c>
      <c r="G8" s="108" t="s">
        <v>26</v>
      </c>
      <c r="H8" s="108" t="s">
        <v>17</v>
      </c>
      <c r="I8" s="110"/>
      <c r="J8" s="111" t="s">
        <v>28</v>
      </c>
      <c r="K8" s="112">
        <v>230</v>
      </c>
      <c r="L8" s="113">
        <v>0.55000000000000004</v>
      </c>
      <c r="M8" s="113">
        <v>4.3</v>
      </c>
      <c r="N8" s="113">
        <v>3</v>
      </c>
      <c r="O8" s="113">
        <v>3.2</v>
      </c>
      <c r="P8" s="114"/>
    </row>
    <row r="9" spans="2:26">
      <c r="B9" s="107"/>
      <c r="C9" s="115"/>
      <c r="D9" s="109"/>
      <c r="E9" s="110"/>
      <c r="F9" s="117" t="s">
        <v>279</v>
      </c>
      <c r="G9" s="115" t="s">
        <v>26</v>
      </c>
      <c r="H9" s="115" t="s">
        <v>18</v>
      </c>
      <c r="I9" s="116"/>
      <c r="J9" s="111" t="s">
        <v>29</v>
      </c>
      <c r="K9" s="112">
        <v>400</v>
      </c>
      <c r="L9" s="113">
        <v>2</v>
      </c>
      <c r="M9" s="113">
        <v>10</v>
      </c>
      <c r="N9" s="113">
        <v>20</v>
      </c>
      <c r="O9" s="113">
        <v>300</v>
      </c>
      <c r="P9" s="114"/>
    </row>
    <row r="10" spans="2:26">
      <c r="B10" s="107"/>
      <c r="C10" s="115"/>
      <c r="D10" s="109"/>
      <c r="E10" s="116"/>
      <c r="F10" s="117" t="s">
        <v>285</v>
      </c>
      <c r="G10" s="115"/>
      <c r="H10" s="115"/>
      <c r="I10" s="116"/>
      <c r="J10" s="111" t="s">
        <v>286</v>
      </c>
      <c r="K10" s="112">
        <v>-50</v>
      </c>
      <c r="L10" s="113">
        <v>-0.05</v>
      </c>
      <c r="M10" s="113">
        <v>-0.05</v>
      </c>
      <c r="N10" s="113">
        <v>-0.05</v>
      </c>
      <c r="O10" s="113">
        <v>-0.05</v>
      </c>
      <c r="P10" s="114"/>
    </row>
    <row r="11" spans="2:26">
      <c r="B11" s="117"/>
      <c r="C11" s="115" t="s">
        <v>287</v>
      </c>
      <c r="D11" s="109">
        <v>38875</v>
      </c>
      <c r="E11" s="116">
        <v>300</v>
      </c>
      <c r="F11" s="117"/>
      <c r="G11" s="115"/>
      <c r="H11" s="108"/>
      <c r="I11" s="110"/>
      <c r="J11" s="111"/>
      <c r="K11" s="112"/>
      <c r="L11" s="113"/>
      <c r="M11" s="113"/>
      <c r="N11" s="113"/>
      <c r="O11" s="113"/>
      <c r="P11" s="114"/>
    </row>
    <row r="12" spans="2:26">
      <c r="B12" s="117" t="s">
        <v>289</v>
      </c>
      <c r="C12" s="115" t="s">
        <v>288</v>
      </c>
      <c r="D12" s="118">
        <v>38877</v>
      </c>
      <c r="E12" s="116">
        <v>400</v>
      </c>
      <c r="F12" s="117" t="s">
        <v>290</v>
      </c>
      <c r="G12" s="115" t="s">
        <v>291</v>
      </c>
      <c r="H12" s="115"/>
      <c r="I12" s="116" t="s">
        <v>17</v>
      </c>
      <c r="J12" s="119"/>
      <c r="K12" s="112">
        <v>1100</v>
      </c>
      <c r="L12" s="113">
        <v>-0.05</v>
      </c>
      <c r="M12" s="113">
        <v>-0.05</v>
      </c>
      <c r="N12" s="113">
        <v>0.2</v>
      </c>
      <c r="O12" s="113">
        <v>4.2</v>
      </c>
      <c r="P12" s="114"/>
    </row>
    <row r="13" spans="2:26">
      <c r="B13" s="117"/>
      <c r="C13" s="115"/>
      <c r="D13" s="109"/>
      <c r="E13" s="116"/>
      <c r="F13" s="117" t="s">
        <v>292</v>
      </c>
      <c r="G13" s="115"/>
      <c r="H13" s="108"/>
      <c r="I13" s="110"/>
      <c r="J13" s="111"/>
      <c r="K13" s="112">
        <v>-50</v>
      </c>
      <c r="L13" s="113">
        <v>-0.05</v>
      </c>
      <c r="M13" s="113">
        <v>-0.05</v>
      </c>
      <c r="N13" s="113">
        <v>-0.05</v>
      </c>
      <c r="O13" s="113">
        <v>-0.05</v>
      </c>
      <c r="P13" s="114"/>
    </row>
    <row r="14" spans="2:26">
      <c r="B14" s="117"/>
      <c r="C14" s="115"/>
      <c r="D14" s="118"/>
      <c r="E14" s="116"/>
      <c r="F14" s="117"/>
      <c r="G14" s="115"/>
      <c r="H14" s="115"/>
      <c r="I14" s="116"/>
      <c r="J14" s="119"/>
      <c r="K14" s="112"/>
      <c r="L14" s="113"/>
      <c r="M14" s="113"/>
      <c r="N14" s="113"/>
      <c r="O14" s="113"/>
      <c r="P14" s="114"/>
    </row>
    <row r="15" spans="2:26">
      <c r="B15" s="117"/>
      <c r="C15" s="115"/>
      <c r="D15" s="109"/>
      <c r="E15" s="116"/>
      <c r="F15" s="117"/>
      <c r="G15" s="115"/>
      <c r="H15" s="108"/>
      <c r="I15" s="110"/>
      <c r="J15" s="111"/>
      <c r="K15" s="112"/>
      <c r="L15" s="113"/>
      <c r="M15" s="113"/>
      <c r="N15" s="113"/>
      <c r="O15" s="113"/>
      <c r="P15" s="114"/>
    </row>
    <row r="16" spans="2:26">
      <c r="B16" s="117"/>
      <c r="C16" s="115"/>
      <c r="D16" s="118"/>
      <c r="E16" s="116"/>
      <c r="F16" s="117"/>
      <c r="G16" s="115"/>
      <c r="H16" s="115"/>
      <c r="I16" s="116"/>
      <c r="J16" s="119"/>
      <c r="K16" s="112"/>
      <c r="L16" s="113"/>
      <c r="M16" s="113"/>
      <c r="N16" s="113"/>
      <c r="O16" s="113"/>
      <c r="P16" s="114"/>
    </row>
    <row r="17" spans="2:26">
      <c r="B17" s="117"/>
      <c r="C17" s="115"/>
      <c r="D17" s="109"/>
      <c r="E17" s="116"/>
      <c r="F17" s="117"/>
      <c r="G17" s="115"/>
      <c r="H17" s="108"/>
      <c r="I17" s="110"/>
      <c r="J17" s="111"/>
      <c r="K17" s="112"/>
      <c r="L17" s="113"/>
      <c r="M17" s="113"/>
      <c r="N17" s="113"/>
      <c r="O17" s="113"/>
      <c r="P17" s="114"/>
    </row>
    <row r="18" spans="2:26">
      <c r="B18" s="117"/>
      <c r="C18" s="115"/>
      <c r="D18" s="118"/>
      <c r="E18" s="116"/>
      <c r="F18" s="117"/>
      <c r="G18" s="115"/>
      <c r="H18" s="115"/>
      <c r="I18" s="116"/>
      <c r="J18" s="119"/>
      <c r="K18" s="112"/>
      <c r="L18" s="113"/>
      <c r="M18" s="113"/>
      <c r="N18" s="113"/>
      <c r="O18" s="113"/>
      <c r="P18" s="114"/>
    </row>
    <row r="19" spans="2:26" ht="15.75" thickBot="1">
      <c r="B19" s="117"/>
      <c r="C19" s="115"/>
      <c r="D19" s="118"/>
      <c r="E19" s="116"/>
      <c r="F19" s="117"/>
      <c r="G19" s="115"/>
      <c r="H19" s="115"/>
      <c r="I19" s="116"/>
      <c r="J19" s="119"/>
      <c r="K19" s="112"/>
      <c r="L19" s="113"/>
      <c r="M19" s="113"/>
      <c r="N19" s="113"/>
      <c r="O19" s="113"/>
      <c r="P19" s="114"/>
    </row>
    <row r="20" spans="2:26" s="104" customFormat="1" ht="18.75" customHeight="1">
      <c r="B20" s="415" t="s">
        <v>244</v>
      </c>
      <c r="C20" s="416"/>
      <c r="D20" s="416"/>
      <c r="E20" s="416"/>
      <c r="F20" s="416"/>
      <c r="G20" s="416"/>
      <c r="H20" s="416"/>
      <c r="I20" s="416"/>
      <c r="J20" s="416"/>
      <c r="K20" s="416"/>
      <c r="L20" s="416"/>
      <c r="M20" s="416"/>
      <c r="N20" s="416"/>
      <c r="O20" s="416"/>
      <c r="P20" s="417"/>
      <c r="U20" s="319"/>
      <c r="V20" s="319"/>
      <c r="W20" s="319"/>
      <c r="X20" s="319"/>
      <c r="Y20" s="319"/>
      <c r="Z20" s="319"/>
    </row>
    <row r="21" spans="2:26" ht="12.75" hidden="1" customHeight="1" outlineLevel="1">
      <c r="B21" s="117"/>
      <c r="C21" s="115"/>
      <c r="D21" s="118"/>
      <c r="E21" s="116"/>
      <c r="F21" s="117"/>
      <c r="G21" s="115"/>
      <c r="H21" s="115"/>
      <c r="I21" s="116"/>
      <c r="J21" s="119"/>
      <c r="K21" s="112"/>
      <c r="L21" s="113"/>
      <c r="M21" s="113"/>
      <c r="N21" s="113"/>
      <c r="O21" s="113"/>
      <c r="P21" s="114"/>
    </row>
    <row r="22" spans="2:26" ht="12.75" hidden="1" customHeight="1" outlineLevel="1">
      <c r="B22" s="117"/>
      <c r="C22" s="115"/>
      <c r="D22" s="118"/>
      <c r="E22" s="116"/>
      <c r="F22" s="117"/>
      <c r="G22" s="115"/>
      <c r="H22" s="115"/>
      <c r="I22" s="116"/>
      <c r="J22" s="111"/>
      <c r="K22" s="112"/>
      <c r="L22" s="113"/>
      <c r="M22" s="113"/>
      <c r="N22" s="113"/>
      <c r="O22" s="113"/>
      <c r="P22" s="114"/>
    </row>
    <row r="23" spans="2:26" ht="12.75" hidden="1" customHeight="1" outlineLevel="1">
      <c r="B23" s="117"/>
      <c r="C23" s="115"/>
      <c r="D23" s="118"/>
      <c r="E23" s="116"/>
      <c r="F23" s="117"/>
      <c r="G23" s="115"/>
      <c r="H23" s="115"/>
      <c r="I23" s="116"/>
      <c r="J23" s="111"/>
      <c r="K23" s="112"/>
      <c r="L23" s="113"/>
      <c r="M23" s="113"/>
      <c r="N23" s="113"/>
      <c r="O23" s="113"/>
      <c r="P23" s="114"/>
    </row>
    <row r="24" spans="2:26" ht="12.75" hidden="1" customHeight="1" outlineLevel="1">
      <c r="B24" s="117"/>
      <c r="C24" s="115"/>
      <c r="D24" s="118"/>
      <c r="E24" s="116"/>
      <c r="F24" s="117"/>
      <c r="G24" s="115"/>
      <c r="H24" s="115"/>
      <c r="I24" s="116"/>
      <c r="J24" s="111"/>
      <c r="K24" s="112"/>
      <c r="L24" s="113"/>
      <c r="M24" s="113"/>
      <c r="N24" s="113"/>
      <c r="O24" s="113"/>
      <c r="P24" s="114"/>
    </row>
    <row r="25" spans="2:26" ht="12.75" hidden="1" customHeight="1" outlineLevel="1">
      <c r="B25" s="117"/>
      <c r="C25" s="115"/>
      <c r="D25" s="118"/>
      <c r="E25" s="116"/>
      <c r="F25" s="117"/>
      <c r="G25" s="115"/>
      <c r="H25" s="115"/>
      <c r="I25" s="116"/>
      <c r="J25" s="111"/>
      <c r="K25" s="112"/>
      <c r="L25" s="113"/>
      <c r="M25" s="113"/>
      <c r="N25" s="113"/>
      <c r="O25" s="113"/>
      <c r="P25" s="114"/>
    </row>
    <row r="26" spans="2:26" ht="12.75" hidden="1" customHeight="1" outlineLevel="1">
      <c r="B26" s="117"/>
      <c r="C26" s="115"/>
      <c r="D26" s="118"/>
      <c r="E26" s="116"/>
      <c r="F26" s="117"/>
      <c r="G26" s="115"/>
      <c r="H26" s="115"/>
      <c r="I26" s="116"/>
      <c r="J26" s="111"/>
      <c r="K26" s="112"/>
      <c r="L26" s="113"/>
      <c r="M26" s="113"/>
      <c r="N26" s="113"/>
      <c r="O26" s="113"/>
      <c r="P26" s="114"/>
    </row>
    <row r="27" spans="2:26" ht="12.75" hidden="1" customHeight="1" outlineLevel="1">
      <c r="B27" s="117"/>
      <c r="C27" s="115"/>
      <c r="D27" s="118"/>
      <c r="E27" s="116"/>
      <c r="F27" s="117"/>
      <c r="G27" s="115"/>
      <c r="H27" s="115"/>
      <c r="I27" s="116"/>
      <c r="J27" s="111"/>
      <c r="K27" s="112"/>
      <c r="L27" s="113"/>
      <c r="M27" s="113"/>
      <c r="N27" s="113"/>
      <c r="O27" s="113"/>
      <c r="P27" s="114"/>
    </row>
    <row r="28" spans="2:26" ht="12.75" hidden="1" customHeight="1" outlineLevel="1">
      <c r="B28" s="117"/>
      <c r="C28" s="115"/>
      <c r="D28" s="118"/>
      <c r="E28" s="116"/>
      <c r="F28" s="117"/>
      <c r="G28" s="115"/>
      <c r="H28" s="115"/>
      <c r="I28" s="116"/>
      <c r="J28" s="111"/>
      <c r="K28" s="112"/>
      <c r="L28" s="113"/>
      <c r="M28" s="113"/>
      <c r="N28" s="113"/>
      <c r="O28" s="113"/>
      <c r="P28" s="114"/>
    </row>
    <row r="29" spans="2:26" ht="12.75" hidden="1" customHeight="1" outlineLevel="1">
      <c r="B29" s="117"/>
      <c r="C29" s="115"/>
      <c r="D29" s="118"/>
      <c r="E29" s="116"/>
      <c r="F29" s="117"/>
      <c r="G29" s="115"/>
      <c r="H29" s="115"/>
      <c r="I29" s="116"/>
      <c r="J29" s="111"/>
      <c r="K29" s="112"/>
      <c r="L29" s="113"/>
      <c r="M29" s="113"/>
      <c r="N29" s="113"/>
      <c r="O29" s="113"/>
      <c r="P29" s="114"/>
    </row>
    <row r="30" spans="2:26" ht="12.75" hidden="1" customHeight="1" outlineLevel="1">
      <c r="B30" s="117"/>
      <c r="C30" s="115"/>
      <c r="D30" s="118"/>
      <c r="E30" s="116"/>
      <c r="F30" s="117"/>
      <c r="G30" s="115"/>
      <c r="H30" s="115"/>
      <c r="I30" s="116"/>
      <c r="J30" s="111"/>
      <c r="K30" s="112"/>
      <c r="L30" s="113"/>
      <c r="M30" s="113"/>
      <c r="N30" s="113"/>
      <c r="O30" s="113"/>
      <c r="P30" s="114"/>
    </row>
    <row r="31" spans="2:26" ht="12.75" hidden="1" customHeight="1" outlineLevel="1">
      <c r="B31" s="117"/>
      <c r="C31" s="115"/>
      <c r="D31" s="118"/>
      <c r="E31" s="116"/>
      <c r="F31" s="117"/>
      <c r="G31" s="115"/>
      <c r="H31" s="115"/>
      <c r="I31" s="116"/>
      <c r="J31" s="111"/>
      <c r="K31" s="112"/>
      <c r="L31" s="113"/>
      <c r="M31" s="113"/>
      <c r="N31" s="113"/>
      <c r="O31" s="113"/>
      <c r="P31" s="114"/>
    </row>
    <row r="32" spans="2:26" ht="12.75" hidden="1" customHeight="1" outlineLevel="1">
      <c r="B32" s="117"/>
      <c r="C32" s="115"/>
      <c r="D32" s="118"/>
      <c r="E32" s="116"/>
      <c r="F32" s="117"/>
      <c r="G32" s="115"/>
      <c r="H32" s="115"/>
      <c r="I32" s="116"/>
      <c r="J32" s="111"/>
      <c r="K32" s="112"/>
      <c r="L32" s="113"/>
      <c r="M32" s="113"/>
      <c r="N32" s="113"/>
      <c r="O32" s="113"/>
      <c r="P32" s="114"/>
    </row>
    <row r="33" spans="2:26" ht="12.75" hidden="1" customHeight="1" outlineLevel="1">
      <c r="B33" s="117"/>
      <c r="C33" s="115"/>
      <c r="D33" s="118"/>
      <c r="E33" s="116"/>
      <c r="F33" s="117"/>
      <c r="G33" s="115"/>
      <c r="H33" s="115"/>
      <c r="I33" s="116"/>
      <c r="J33" s="111"/>
      <c r="K33" s="112"/>
      <c r="L33" s="113"/>
      <c r="M33" s="113"/>
      <c r="N33" s="113"/>
      <c r="O33" s="113"/>
      <c r="P33" s="114"/>
    </row>
    <row r="34" spans="2:26" ht="12.75" hidden="1" customHeight="1" outlineLevel="1">
      <c r="B34" s="117"/>
      <c r="C34" s="115"/>
      <c r="D34" s="118"/>
      <c r="E34" s="116"/>
      <c r="F34" s="117"/>
      <c r="G34" s="115"/>
      <c r="H34" s="115"/>
      <c r="I34" s="116"/>
      <c r="J34" s="111"/>
      <c r="K34" s="112"/>
      <c r="L34" s="113"/>
      <c r="M34" s="113"/>
      <c r="N34" s="113"/>
      <c r="O34" s="113"/>
      <c r="P34" s="114"/>
    </row>
    <row r="35" spans="2:26" ht="12.75" hidden="1" customHeight="1" outlineLevel="1">
      <c r="B35" s="117"/>
      <c r="C35" s="115"/>
      <c r="D35" s="118"/>
      <c r="E35" s="116"/>
      <c r="F35" s="117"/>
      <c r="G35" s="115"/>
      <c r="H35" s="115"/>
      <c r="I35" s="116"/>
      <c r="J35" s="111"/>
      <c r="K35" s="112"/>
      <c r="L35" s="113"/>
      <c r="M35" s="113"/>
      <c r="N35" s="113"/>
      <c r="O35" s="113"/>
      <c r="P35" s="114"/>
    </row>
    <row r="36" spans="2:26" ht="12.75" hidden="1" customHeight="1" outlineLevel="1">
      <c r="B36" s="117"/>
      <c r="C36" s="115"/>
      <c r="D36" s="118"/>
      <c r="E36" s="116"/>
      <c r="F36" s="117"/>
      <c r="G36" s="115"/>
      <c r="H36" s="115"/>
      <c r="I36" s="116"/>
      <c r="J36" s="111"/>
      <c r="K36" s="112"/>
      <c r="L36" s="113"/>
      <c r="M36" s="113"/>
      <c r="N36" s="113"/>
      <c r="O36" s="113"/>
      <c r="P36" s="114"/>
    </row>
    <row r="37" spans="2:26" ht="12.75" hidden="1" customHeight="1" outlineLevel="1">
      <c r="B37" s="117"/>
      <c r="C37" s="115"/>
      <c r="D37" s="118"/>
      <c r="E37" s="116"/>
      <c r="F37" s="117"/>
      <c r="G37" s="115"/>
      <c r="H37" s="115"/>
      <c r="I37" s="116"/>
      <c r="J37" s="111"/>
      <c r="K37" s="112"/>
      <c r="L37" s="113"/>
      <c r="M37" s="113"/>
      <c r="N37" s="113"/>
      <c r="O37" s="113"/>
      <c r="P37" s="114"/>
    </row>
    <row r="38" spans="2:26" ht="12.75" hidden="1" customHeight="1" outlineLevel="1">
      <c r="B38" s="117"/>
      <c r="C38" s="115"/>
      <c r="D38" s="118"/>
      <c r="E38" s="116"/>
      <c r="F38" s="117"/>
      <c r="G38" s="115"/>
      <c r="H38" s="115"/>
      <c r="I38" s="116"/>
      <c r="J38" s="111"/>
      <c r="K38" s="112"/>
      <c r="L38" s="113"/>
      <c r="M38" s="113"/>
      <c r="N38" s="113"/>
      <c r="O38" s="113"/>
      <c r="P38" s="114"/>
    </row>
    <row r="39" spans="2:26" ht="15.75" collapsed="1" thickBot="1">
      <c r="B39" s="117"/>
      <c r="C39" s="115"/>
      <c r="D39" s="118"/>
      <c r="E39" s="116"/>
      <c r="F39" s="117"/>
      <c r="G39" s="115"/>
      <c r="H39" s="115"/>
      <c r="I39" s="116"/>
      <c r="J39" s="111"/>
      <c r="K39" s="112"/>
      <c r="L39" s="113"/>
      <c r="M39" s="113"/>
      <c r="N39" s="113"/>
      <c r="O39" s="113"/>
      <c r="P39" s="114"/>
    </row>
    <row r="40" spans="2:26" s="104" customFormat="1" ht="18.75" customHeight="1">
      <c r="B40" s="415" t="s">
        <v>245</v>
      </c>
      <c r="C40" s="416"/>
      <c r="D40" s="416"/>
      <c r="E40" s="416"/>
      <c r="F40" s="416"/>
      <c r="G40" s="416"/>
      <c r="H40" s="416"/>
      <c r="I40" s="416"/>
      <c r="J40" s="416"/>
      <c r="K40" s="416"/>
      <c r="L40" s="416"/>
      <c r="M40" s="416"/>
      <c r="N40" s="416"/>
      <c r="O40" s="416"/>
      <c r="P40" s="417"/>
      <c r="U40" s="319"/>
      <c r="V40" s="319"/>
      <c r="W40" s="319"/>
      <c r="X40" s="319"/>
      <c r="Y40" s="319"/>
      <c r="Z40" s="319"/>
    </row>
    <row r="41" spans="2:26" ht="12.75" hidden="1" customHeight="1" outlineLevel="1">
      <c r="B41" s="117"/>
      <c r="C41" s="115"/>
      <c r="D41" s="118"/>
      <c r="E41" s="116"/>
      <c r="F41" s="117"/>
      <c r="G41" s="115"/>
      <c r="H41" s="115"/>
      <c r="I41" s="116"/>
      <c r="J41" s="111"/>
      <c r="K41" s="112"/>
      <c r="L41" s="113"/>
      <c r="M41" s="113"/>
      <c r="N41" s="113"/>
      <c r="O41" s="113"/>
      <c r="P41" s="114"/>
    </row>
    <row r="42" spans="2:26" ht="12.75" hidden="1" customHeight="1" outlineLevel="1">
      <c r="B42" s="117"/>
      <c r="C42" s="115"/>
      <c r="D42" s="118"/>
      <c r="E42" s="116"/>
      <c r="F42" s="117"/>
      <c r="G42" s="115"/>
      <c r="H42" s="115"/>
      <c r="I42" s="116"/>
      <c r="J42" s="111"/>
      <c r="K42" s="112"/>
      <c r="L42" s="113"/>
      <c r="M42" s="113"/>
      <c r="N42" s="113"/>
      <c r="O42" s="113"/>
      <c r="P42" s="114"/>
    </row>
    <row r="43" spans="2:26" ht="12.75" hidden="1" customHeight="1" outlineLevel="1">
      <c r="B43" s="117"/>
      <c r="C43" s="115"/>
      <c r="D43" s="118"/>
      <c r="E43" s="116"/>
      <c r="F43" s="117"/>
      <c r="G43" s="115"/>
      <c r="H43" s="115"/>
      <c r="I43" s="116"/>
      <c r="J43" s="111"/>
      <c r="K43" s="112"/>
      <c r="L43" s="113"/>
      <c r="M43" s="113"/>
      <c r="N43" s="113"/>
      <c r="O43" s="113"/>
      <c r="P43" s="114"/>
    </row>
    <row r="44" spans="2:26" ht="12.75" hidden="1" customHeight="1" outlineLevel="1">
      <c r="B44" s="117"/>
      <c r="C44" s="115"/>
      <c r="D44" s="118"/>
      <c r="E44" s="116"/>
      <c r="F44" s="117"/>
      <c r="G44" s="115"/>
      <c r="H44" s="115"/>
      <c r="I44" s="116"/>
      <c r="J44" s="111"/>
      <c r="K44" s="112"/>
      <c r="L44" s="113"/>
      <c r="M44" s="113"/>
      <c r="N44" s="113"/>
      <c r="O44" s="113"/>
      <c r="P44" s="114"/>
    </row>
    <row r="45" spans="2:26" ht="12.75" hidden="1" customHeight="1" outlineLevel="1">
      <c r="B45" s="117"/>
      <c r="C45" s="115"/>
      <c r="D45" s="118"/>
      <c r="E45" s="116"/>
      <c r="F45" s="117"/>
      <c r="G45" s="115"/>
      <c r="H45" s="115"/>
      <c r="I45" s="116"/>
      <c r="J45" s="111"/>
      <c r="K45" s="112"/>
      <c r="L45" s="113"/>
      <c r="M45" s="113"/>
      <c r="N45" s="113"/>
      <c r="O45" s="113"/>
      <c r="P45" s="114"/>
    </row>
    <row r="46" spans="2:26" ht="12.75" hidden="1" customHeight="1" outlineLevel="1">
      <c r="B46" s="117"/>
      <c r="C46" s="115"/>
      <c r="D46" s="118"/>
      <c r="E46" s="116"/>
      <c r="F46" s="117"/>
      <c r="G46" s="115"/>
      <c r="H46" s="115"/>
      <c r="I46" s="116"/>
      <c r="J46" s="111"/>
      <c r="K46" s="112"/>
      <c r="L46" s="113"/>
      <c r="M46" s="113"/>
      <c r="N46" s="113"/>
      <c r="O46" s="113"/>
      <c r="P46" s="114"/>
    </row>
    <row r="47" spans="2:26" ht="12.75" hidden="1" customHeight="1" outlineLevel="1">
      <c r="B47" s="117"/>
      <c r="C47" s="115"/>
      <c r="D47" s="118"/>
      <c r="E47" s="116"/>
      <c r="F47" s="117"/>
      <c r="G47" s="115"/>
      <c r="H47" s="115"/>
      <c r="I47" s="116"/>
      <c r="J47" s="111"/>
      <c r="K47" s="112"/>
      <c r="L47" s="113"/>
      <c r="M47" s="113"/>
      <c r="N47" s="113"/>
      <c r="O47" s="113"/>
      <c r="P47" s="114"/>
    </row>
    <row r="48" spans="2:26" ht="12.75" hidden="1" customHeight="1" outlineLevel="1">
      <c r="B48" s="117"/>
      <c r="C48" s="115"/>
      <c r="D48" s="118"/>
      <c r="E48" s="116"/>
      <c r="F48" s="117"/>
      <c r="G48" s="115"/>
      <c r="H48" s="115"/>
      <c r="I48" s="116"/>
      <c r="J48" s="111"/>
      <c r="K48" s="112"/>
      <c r="L48" s="113"/>
      <c r="M48" s="113"/>
      <c r="N48" s="113"/>
      <c r="O48" s="113"/>
      <c r="P48" s="114"/>
    </row>
    <row r="49" spans="2:27" ht="12.75" hidden="1" customHeight="1" outlineLevel="1">
      <c r="B49" s="117"/>
      <c r="C49" s="115"/>
      <c r="D49" s="118"/>
      <c r="E49" s="116"/>
      <c r="F49" s="117"/>
      <c r="G49" s="115"/>
      <c r="H49" s="115"/>
      <c r="I49" s="116"/>
      <c r="J49" s="111"/>
      <c r="K49" s="112"/>
      <c r="L49" s="113"/>
      <c r="M49" s="113"/>
      <c r="N49" s="113"/>
      <c r="O49" s="113"/>
      <c r="P49" s="114"/>
    </row>
    <row r="50" spans="2:27" ht="12.75" hidden="1" customHeight="1" outlineLevel="1">
      <c r="B50" s="117"/>
      <c r="C50" s="115"/>
      <c r="D50" s="118"/>
      <c r="E50" s="116"/>
      <c r="F50" s="117"/>
      <c r="G50" s="115"/>
      <c r="H50" s="115"/>
      <c r="I50" s="116"/>
      <c r="J50" s="111"/>
      <c r="K50" s="112"/>
      <c r="L50" s="113"/>
      <c r="M50" s="113"/>
      <c r="N50" s="113"/>
      <c r="O50" s="113"/>
      <c r="P50" s="114"/>
    </row>
    <row r="51" spans="2:27" ht="15.75" collapsed="1" thickBot="1">
      <c r="B51" s="120"/>
      <c r="C51" s="121"/>
      <c r="D51" s="122"/>
      <c r="E51" s="123"/>
      <c r="F51" s="120"/>
      <c r="G51" s="121"/>
      <c r="H51" s="121"/>
      <c r="I51" s="124"/>
      <c r="J51" s="125"/>
      <c r="K51" s="126"/>
      <c r="L51" s="126"/>
      <c r="M51" s="126"/>
      <c r="N51" s="126"/>
      <c r="O51" s="126"/>
      <c r="P51" s="127"/>
    </row>
    <row r="52" spans="2:27" ht="15.75" thickBot="1">
      <c r="B52" s="5" t="s">
        <v>10</v>
      </c>
      <c r="C52" s="105"/>
      <c r="D52" s="105"/>
      <c r="E52" s="105"/>
      <c r="F52" s="105"/>
      <c r="G52" s="105"/>
      <c r="H52" s="105"/>
      <c r="I52" s="105"/>
      <c r="J52" s="14"/>
      <c r="K52" s="14"/>
      <c r="L52" s="14"/>
      <c r="M52" s="14"/>
      <c r="N52" s="14"/>
      <c r="O52" s="14"/>
      <c r="P52" s="14"/>
      <c r="S52" s="309" t="s">
        <v>322</v>
      </c>
      <c r="T52" s="309"/>
      <c r="U52" s="320"/>
      <c r="V52" s="320"/>
      <c r="W52" s="320"/>
      <c r="X52" s="320"/>
      <c r="Y52" s="320"/>
    </row>
    <row r="53" spans="2:27" ht="16.5">
      <c r="B53" s="433" t="s">
        <v>249</v>
      </c>
      <c r="C53" s="434"/>
      <c r="D53" s="434"/>
      <c r="E53" s="434"/>
      <c r="F53" s="434"/>
      <c r="G53" s="406" t="s">
        <v>315</v>
      </c>
      <c r="H53" s="407"/>
      <c r="I53" s="407"/>
      <c r="J53" s="408"/>
      <c r="K53" s="324">
        <f>VLOOKUP($D$4,$S$62:$Y$66,2,FALSE)</f>
        <v>1000</v>
      </c>
      <c r="L53" s="324">
        <f>VLOOKUP($D$4,$S$62:$Y$66,3,FALSE)</f>
        <v>0.5</v>
      </c>
      <c r="M53" s="324">
        <f>VLOOKUP($D$4,$S$62:$Y$66,4,FALSE)</f>
        <v>7</v>
      </c>
      <c r="N53" s="324">
        <f>VLOOKUP($D$4,$S$62:$Y$66,5,FALSE)</f>
        <v>10</v>
      </c>
      <c r="O53" s="324">
        <f>VLOOKUP($D$4,$S$62:$Y$66,6,FALSE)</f>
        <v>11</v>
      </c>
      <c r="P53" s="324">
        <f>VLOOKUP($D$4,$S$62:$Y$66,7,FALSE)</f>
        <v>4.95</v>
      </c>
      <c r="S53" s="334" t="s">
        <v>316</v>
      </c>
      <c r="T53" s="335" t="s">
        <v>320</v>
      </c>
      <c r="U53" s="335" t="s">
        <v>4</v>
      </c>
      <c r="V53" s="335" t="s">
        <v>5</v>
      </c>
      <c r="W53" s="335" t="s">
        <v>6</v>
      </c>
      <c r="X53" s="335" t="s">
        <v>7</v>
      </c>
      <c r="Y53" s="336" t="s">
        <v>93</v>
      </c>
    </row>
    <row r="54" spans="2:27" ht="16.5">
      <c r="B54" s="435" t="s">
        <v>14</v>
      </c>
      <c r="C54" s="436"/>
      <c r="D54" s="436"/>
      <c r="E54" s="436"/>
      <c r="F54" s="436"/>
      <c r="G54" s="409" t="s">
        <v>314</v>
      </c>
      <c r="H54" s="410"/>
      <c r="I54" s="410"/>
      <c r="J54" s="411"/>
      <c r="K54" s="325">
        <v>300</v>
      </c>
      <c r="L54" s="325">
        <v>0.3</v>
      </c>
      <c r="M54" s="325">
        <v>1.6</v>
      </c>
      <c r="N54" s="325">
        <v>0.8</v>
      </c>
      <c r="O54" s="325">
        <v>1.2</v>
      </c>
      <c r="P54" s="326">
        <v>0.3</v>
      </c>
      <c r="S54" s="321" t="s">
        <v>317</v>
      </c>
      <c r="T54" s="322">
        <v>1000</v>
      </c>
      <c r="U54" s="322">
        <v>0.5</v>
      </c>
      <c r="V54" s="322">
        <v>10</v>
      </c>
      <c r="W54" s="322">
        <v>2</v>
      </c>
      <c r="X54" s="322">
        <v>3</v>
      </c>
      <c r="Y54" s="323">
        <v>1.5</v>
      </c>
    </row>
    <row r="55" spans="2:27" ht="17.25" thickBot="1">
      <c r="B55" s="404" t="s">
        <v>15</v>
      </c>
      <c r="C55" s="405"/>
      <c r="D55" s="405"/>
      <c r="E55" s="405"/>
      <c r="F55" s="405"/>
      <c r="G55" s="412" t="s">
        <v>313</v>
      </c>
      <c r="H55" s="413"/>
      <c r="I55" s="413"/>
      <c r="J55" s="414"/>
      <c r="K55" s="327">
        <v>50</v>
      </c>
      <c r="L55" s="327">
        <v>0.1</v>
      </c>
      <c r="M55" s="327">
        <v>0.1</v>
      </c>
      <c r="N55" s="327">
        <v>0.1</v>
      </c>
      <c r="O55" s="327">
        <v>0.1</v>
      </c>
      <c r="P55" s="328">
        <v>0.1</v>
      </c>
      <c r="S55" s="321" t="s">
        <v>154</v>
      </c>
      <c r="T55" s="322">
        <v>1000</v>
      </c>
      <c r="U55" s="322">
        <v>0.5</v>
      </c>
      <c r="V55" s="322">
        <v>4</v>
      </c>
      <c r="W55" s="322">
        <v>2</v>
      </c>
      <c r="X55" s="322">
        <v>3</v>
      </c>
      <c r="Y55" s="323">
        <v>1.5</v>
      </c>
    </row>
    <row r="56" spans="2:27">
      <c r="B56" s="5" t="s">
        <v>76</v>
      </c>
      <c r="S56" s="321" t="s">
        <v>11</v>
      </c>
      <c r="T56" s="322">
        <v>1000</v>
      </c>
      <c r="U56" s="322">
        <v>0.5</v>
      </c>
      <c r="V56" s="322">
        <v>7</v>
      </c>
      <c r="W56" s="322">
        <v>10</v>
      </c>
      <c r="X56" s="322">
        <v>11</v>
      </c>
      <c r="Y56" s="323">
        <v>5</v>
      </c>
    </row>
    <row r="57" spans="2:27" ht="28.5" customHeight="1">
      <c r="B57" s="418" t="s">
        <v>109</v>
      </c>
      <c r="C57" s="418"/>
      <c r="D57" s="418"/>
      <c r="E57" s="418"/>
      <c r="F57" s="418"/>
      <c r="G57" s="418"/>
      <c r="H57" s="418"/>
      <c r="I57" s="418"/>
      <c r="J57" s="418"/>
      <c r="K57" s="418"/>
      <c r="L57" s="418"/>
      <c r="M57" s="418"/>
      <c r="N57" s="418"/>
      <c r="O57" s="418"/>
      <c r="P57" s="418"/>
      <c r="S57" s="321" t="s">
        <v>318</v>
      </c>
      <c r="T57" s="322">
        <v>1500</v>
      </c>
      <c r="U57" s="322">
        <v>0.5</v>
      </c>
      <c r="V57" s="322">
        <v>80</v>
      </c>
      <c r="W57" s="322">
        <v>30</v>
      </c>
      <c r="X57" s="322">
        <v>65</v>
      </c>
      <c r="Y57" s="323">
        <v>80</v>
      </c>
    </row>
    <row r="58" spans="2:27">
      <c r="B58" s="5" t="s">
        <v>337</v>
      </c>
      <c r="S58" s="321" t="s">
        <v>319</v>
      </c>
      <c r="T58" s="322">
        <v>1500</v>
      </c>
      <c r="U58" s="322">
        <v>1</v>
      </c>
      <c r="V58" s="322">
        <v>80</v>
      </c>
      <c r="W58" s="322">
        <v>77</v>
      </c>
      <c r="X58" s="322">
        <v>165</v>
      </c>
      <c r="Y58" s="323">
        <v>160</v>
      </c>
    </row>
    <row r="59" spans="2:27">
      <c r="S59" s="309"/>
      <c r="T59" s="309"/>
      <c r="U59" s="320"/>
      <c r="V59" s="320"/>
      <c r="W59" s="320"/>
      <c r="X59" s="320"/>
      <c r="Y59" s="320"/>
    </row>
    <row r="60" spans="2:27">
      <c r="S60" s="309" t="s">
        <v>323</v>
      </c>
      <c r="T60" s="309"/>
      <c r="U60" s="320"/>
      <c r="V60" s="320"/>
      <c r="W60" s="320"/>
      <c r="X60" s="320"/>
      <c r="Y60" s="320"/>
    </row>
    <row r="61" spans="2:27">
      <c r="S61" s="334" t="s">
        <v>316</v>
      </c>
      <c r="T61" s="335" t="s">
        <v>320</v>
      </c>
      <c r="U61" s="335" t="s">
        <v>4</v>
      </c>
      <c r="V61" s="335" t="s">
        <v>5</v>
      </c>
      <c r="W61" s="335" t="s">
        <v>6</v>
      </c>
      <c r="X61" s="335" t="s">
        <v>7</v>
      </c>
      <c r="Y61" s="336" t="s">
        <v>93</v>
      </c>
      <c r="Z61" s="336" t="s">
        <v>345</v>
      </c>
      <c r="AA61" s="336" t="s">
        <v>346</v>
      </c>
    </row>
    <row r="62" spans="2:27">
      <c r="S62" s="321" t="s">
        <v>317</v>
      </c>
      <c r="T62" s="322">
        <f>T54*$I$4/2</f>
        <v>1000</v>
      </c>
      <c r="U62" s="322">
        <v>0.5</v>
      </c>
      <c r="V62" s="322">
        <f>V54*$I$4/2</f>
        <v>10</v>
      </c>
      <c r="W62" s="322">
        <f t="shared" ref="W62" si="0">W54*$I$4/2</f>
        <v>2</v>
      </c>
      <c r="X62" s="322">
        <f>X54*$I$4/2</f>
        <v>3</v>
      </c>
      <c r="Y62" s="323">
        <f>Y54*(Z62+(AA62*$I$4))</f>
        <v>1.5</v>
      </c>
      <c r="Z62" s="323">
        <v>0.64</v>
      </c>
      <c r="AA62" s="323">
        <v>0.18</v>
      </c>
    </row>
    <row r="63" spans="2:27">
      <c r="S63" s="321" t="s">
        <v>154</v>
      </c>
      <c r="T63" s="322">
        <f>T55*$I$4/2</f>
        <v>1000</v>
      </c>
      <c r="U63" s="322">
        <v>0.5</v>
      </c>
      <c r="V63" s="322">
        <f t="shared" ref="V63:X63" si="1">V55*$I$4/2</f>
        <v>4</v>
      </c>
      <c r="W63" s="322">
        <f t="shared" si="1"/>
        <v>2</v>
      </c>
      <c r="X63" s="322">
        <f t="shared" si="1"/>
        <v>3</v>
      </c>
      <c r="Y63" s="323">
        <f>Y55*(Z63+(AA63*$I$4))</f>
        <v>1.5</v>
      </c>
      <c r="Z63" s="323">
        <v>0.64</v>
      </c>
      <c r="AA63" s="323">
        <v>0.18</v>
      </c>
    </row>
    <row r="64" spans="2:27">
      <c r="S64" s="321" t="s">
        <v>11</v>
      </c>
      <c r="T64" s="322">
        <f>T56*$I$4/2</f>
        <v>1000</v>
      </c>
      <c r="U64" s="322">
        <v>0.5</v>
      </c>
      <c r="V64" s="322">
        <f t="shared" ref="V64:X64" si="2">V56*$I$4/2</f>
        <v>7</v>
      </c>
      <c r="W64" s="322">
        <f t="shared" si="2"/>
        <v>10</v>
      </c>
      <c r="X64" s="322">
        <f t="shared" si="2"/>
        <v>11</v>
      </c>
      <c r="Y64" s="323">
        <f t="shared" ref="Y64:Y66" si="3">Y56*(Z64+(AA64*$I$4))</f>
        <v>4.95</v>
      </c>
      <c r="Z64" s="323">
        <v>0.79</v>
      </c>
      <c r="AA64" s="323">
        <v>0.1</v>
      </c>
    </row>
    <row r="65" spans="19:27">
      <c r="S65" s="321" t="s">
        <v>318</v>
      </c>
      <c r="T65" s="322">
        <f>T57*$I$4/2</f>
        <v>1500</v>
      </c>
      <c r="U65" s="322">
        <v>0.5</v>
      </c>
      <c r="V65" s="322">
        <f t="shared" ref="V65:X65" si="4">V57*$I$4/2</f>
        <v>80</v>
      </c>
      <c r="W65" s="322">
        <f t="shared" si="4"/>
        <v>30</v>
      </c>
      <c r="X65" s="322">
        <f t="shared" si="4"/>
        <v>65</v>
      </c>
      <c r="Y65" s="323">
        <f t="shared" si="3"/>
        <v>79.52</v>
      </c>
      <c r="Z65" s="323">
        <v>7.3999999999999996E-2</v>
      </c>
      <c r="AA65" s="323">
        <v>0.46</v>
      </c>
    </row>
    <row r="66" spans="19:27">
      <c r="S66" s="321" t="s">
        <v>319</v>
      </c>
      <c r="T66" s="322">
        <f>T58*$I$4/2</f>
        <v>1500</v>
      </c>
      <c r="U66" s="322">
        <f t="shared" ref="U66:X66" si="5">U58*$I$4/2</f>
        <v>1</v>
      </c>
      <c r="V66" s="322">
        <f t="shared" si="5"/>
        <v>80</v>
      </c>
      <c r="W66" s="322">
        <f t="shared" si="5"/>
        <v>77</v>
      </c>
      <c r="X66" s="322">
        <f t="shared" si="5"/>
        <v>165</v>
      </c>
      <c r="Y66" s="323">
        <f t="shared" si="3"/>
        <v>160</v>
      </c>
      <c r="Z66" s="323">
        <v>0.02</v>
      </c>
      <c r="AA66" s="323">
        <v>0.49</v>
      </c>
    </row>
  </sheetData>
  <sheetProtection sheet="1" formatCells="0" insertRows="0" sort="0" autoFilter="0" pivotTables="0"/>
  <mergeCells count="19">
    <mergeCell ref="B57:P57"/>
    <mergeCell ref="B2:P2"/>
    <mergeCell ref="B5:E5"/>
    <mergeCell ref="F5:I5"/>
    <mergeCell ref="J5:P5"/>
    <mergeCell ref="C3:P3"/>
    <mergeCell ref="B7:P7"/>
    <mergeCell ref="B4:C4"/>
    <mergeCell ref="F4:H4"/>
    <mergeCell ref="K4:M4"/>
    <mergeCell ref="O4:P4"/>
    <mergeCell ref="B53:F53"/>
    <mergeCell ref="B54:F54"/>
    <mergeCell ref="B55:F55"/>
    <mergeCell ref="G53:J53"/>
    <mergeCell ref="G54:J54"/>
    <mergeCell ref="G55:J55"/>
    <mergeCell ref="B20:P20"/>
    <mergeCell ref="B40:P40"/>
  </mergeCells>
  <conditionalFormatting sqref="K11:P19">
    <cfRule type="containsText" priority="5" stopIfTrue="1" operator="containsText" text="&lt;">
      <formula>NOT(ISERROR(SEARCH("&lt;",K11)))</formula>
    </cfRule>
    <cfRule type="cellIs" dxfId="41" priority="6" stopIfTrue="1" operator="greaterThan">
      <formula>K$53</formula>
    </cfRule>
    <cfRule type="cellIs" dxfId="40" priority="7" stopIfTrue="1" operator="greaterThan">
      <formula>K$54</formula>
    </cfRule>
    <cfRule type="cellIs" dxfId="39" priority="8" stopIfTrue="1" operator="greaterThan">
      <formula>K$55</formula>
    </cfRule>
  </conditionalFormatting>
  <conditionalFormatting sqref="K8:P8 K21:P39 K41:P51 P9 K10:P19">
    <cfRule type="containsText" priority="245" stopIfTrue="1" operator="containsText" text="&lt;">
      <formula>NOT(ISERROR(SEARCH("&lt;",K8)))</formula>
    </cfRule>
    <cfRule type="cellIs" dxfId="38" priority="246" stopIfTrue="1" operator="greaterThan">
      <formula>K$53</formula>
    </cfRule>
    <cfRule type="cellIs" dxfId="37" priority="247" stopIfTrue="1" operator="greaterThan">
      <formula>K$54</formula>
    </cfRule>
    <cfRule type="cellIs" dxfId="36" priority="248" stopIfTrue="1" operator="greaterThan">
      <formula>K$55</formula>
    </cfRule>
  </conditionalFormatting>
  <conditionalFormatting sqref="K9:O9">
    <cfRule type="containsText" priority="1" stopIfTrue="1" operator="containsText" text="&lt;">
      <formula>NOT(ISERROR(SEARCH("&lt;",K9)))</formula>
    </cfRule>
    <cfRule type="cellIs" dxfId="35" priority="2" stopIfTrue="1" operator="greaterThan">
      <formula>K$53</formula>
    </cfRule>
    <cfRule type="cellIs" dxfId="34" priority="3" stopIfTrue="1" operator="greaterThan">
      <formula>K$54</formula>
    </cfRule>
    <cfRule type="cellIs" dxfId="33" priority="4" stopIfTrue="1" operator="greaterThan">
      <formula>K$55</formula>
    </cfRule>
  </conditionalFormatting>
  <pageMargins left="0.15748031496062992" right="0.15748031496062992" top="0.78740157480314965" bottom="0.78740157480314965" header="0.51181102362204722" footer="0.51181102362204722"/>
  <pageSetup paperSize="9" scale="73" fitToHeight="0" orientation="portrait" r:id="rId1"/>
  <headerFooter alignWithMargins="0">
    <oddHeader>&amp;C&amp;"Trebuchet MS,Standaard"&amp;F</oddHeader>
    <oddFooter>&amp;L&amp;"Trebuchet MS,Standaard"Printdatum: &amp;D&amp;R&amp;"Trebuchet MS,Standaard"&amp;P/&amp;N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AP45"/>
  <sheetViews>
    <sheetView showZeros="0" zoomScale="85" zoomScaleNormal="85" workbookViewId="0">
      <pane xSplit="1" ySplit="7" topLeftCell="B32" activePane="bottomRight" state="frozen"/>
      <selection activeCell="C15" sqref="C15"/>
      <selection pane="topRight" activeCell="C15" sqref="C15"/>
      <selection pane="bottomLeft" activeCell="C15" sqref="C15"/>
      <selection pane="bottomRight" activeCell="J4" sqref="J4"/>
    </sheetView>
  </sheetViews>
  <sheetFormatPr defaultColWidth="8.85546875" defaultRowHeight="15" outlineLevelRow="1" outlineLevelCol="1"/>
  <cols>
    <col min="1" max="1" width="2.42578125" style="5" customWidth="1"/>
    <col min="2" max="2" width="8.7109375" style="5" customWidth="1"/>
    <col min="3" max="3" width="5.7109375" style="5" customWidth="1"/>
    <col min="4" max="4" width="6.7109375" style="5" customWidth="1"/>
    <col min="5" max="5" width="8.7109375" style="5" customWidth="1"/>
    <col min="6" max="6" width="5.7109375" style="5" customWidth="1"/>
    <col min="7" max="7" width="9.5703125" style="5" customWidth="1"/>
    <col min="8" max="8" width="6" style="5" customWidth="1"/>
    <col min="9" max="9" width="8.42578125" style="5" customWidth="1"/>
    <col min="10" max="10" width="6.5703125" style="5" customWidth="1"/>
    <col min="11" max="11" width="9.42578125" style="5" customWidth="1"/>
    <col min="12" max="17" width="7.7109375" style="5" customWidth="1"/>
    <col min="18" max="25" width="6.7109375" style="5" customWidth="1" outlineLevel="1"/>
    <col min="26" max="26" width="2.28515625" style="5" customWidth="1"/>
    <col min="27" max="42" width="6.7109375" style="5" customWidth="1" outlineLevel="1"/>
    <col min="43" max="16384" width="8.85546875" style="5"/>
  </cols>
  <sheetData>
    <row r="1" spans="2:42" ht="15.75" thickBot="1"/>
    <row r="2" spans="2:42" ht="21" customHeight="1" thickBot="1">
      <c r="B2" s="419" t="s">
        <v>260</v>
      </c>
      <c r="C2" s="420"/>
      <c r="D2" s="420"/>
      <c r="E2" s="420"/>
      <c r="F2" s="420"/>
      <c r="G2" s="420"/>
      <c r="H2" s="420"/>
      <c r="I2" s="420"/>
      <c r="J2" s="420"/>
      <c r="K2" s="420"/>
      <c r="L2" s="420"/>
      <c r="M2" s="420"/>
      <c r="N2" s="420"/>
      <c r="O2" s="420"/>
      <c r="P2" s="420"/>
      <c r="Q2" s="420"/>
      <c r="R2" s="420"/>
      <c r="S2" s="420"/>
      <c r="T2" s="420"/>
      <c r="U2" s="420"/>
      <c r="V2" s="420"/>
      <c r="W2" s="420"/>
      <c r="X2" s="420"/>
      <c r="Y2" s="420"/>
      <c r="Z2" s="420"/>
      <c r="AA2" s="420"/>
      <c r="AB2" s="420"/>
      <c r="AC2" s="420"/>
      <c r="AD2" s="420"/>
      <c r="AE2" s="420"/>
      <c r="AF2" s="420"/>
      <c r="AG2" s="420"/>
      <c r="AH2" s="420"/>
      <c r="AI2" s="420"/>
      <c r="AJ2" s="420"/>
      <c r="AK2" s="420"/>
      <c r="AL2" s="420"/>
      <c r="AM2" s="420"/>
      <c r="AN2" s="420"/>
      <c r="AO2" s="420"/>
      <c r="AP2" s="421"/>
    </row>
    <row r="3" spans="2:42" ht="21" customHeight="1">
      <c r="B3" s="106" t="s">
        <v>16</v>
      </c>
      <c r="C3" s="438" t="str">
        <f>Gebruiksaanwijzing!B3</f>
        <v>BOF_SL_7000: Tankstationstraat 666 te Erembodegem</v>
      </c>
      <c r="D3" s="425"/>
      <c r="E3" s="425"/>
      <c r="F3" s="425"/>
      <c r="G3" s="425"/>
      <c r="H3" s="425"/>
      <c r="I3" s="425"/>
      <c r="J3" s="425"/>
      <c r="K3" s="425"/>
      <c r="L3" s="425"/>
      <c r="M3" s="425"/>
      <c r="N3" s="425"/>
      <c r="O3" s="425"/>
      <c r="P3" s="425"/>
      <c r="Q3" s="425"/>
      <c r="R3" s="439"/>
      <c r="S3" s="439"/>
      <c r="T3" s="439"/>
      <c r="U3" s="439"/>
      <c r="V3" s="439"/>
      <c r="W3" s="439"/>
      <c r="X3" s="439"/>
      <c r="Y3" s="439"/>
      <c r="Z3" s="440"/>
      <c r="AA3" s="439"/>
      <c r="AB3" s="439"/>
      <c r="AC3" s="439"/>
      <c r="AD3" s="439"/>
      <c r="AE3" s="439"/>
      <c r="AF3" s="439"/>
      <c r="AG3" s="439"/>
      <c r="AH3" s="439"/>
      <c r="AI3" s="439"/>
      <c r="AJ3" s="439"/>
      <c r="AK3" s="439"/>
      <c r="AL3" s="439"/>
      <c r="AM3" s="439"/>
      <c r="AN3" s="439"/>
      <c r="AO3" s="439"/>
      <c r="AP3" s="441"/>
    </row>
    <row r="4" spans="2:42" ht="24" customHeight="1" thickBot="1">
      <c r="B4" s="427" t="s">
        <v>242</v>
      </c>
      <c r="C4" s="429"/>
      <c r="D4" s="428"/>
      <c r="E4" s="93" t="str">
        <f>Gebruiksaanwijzing!B8</f>
        <v>III</v>
      </c>
      <c r="F4" s="94"/>
      <c r="G4" s="427" t="s">
        <v>325</v>
      </c>
      <c r="H4" s="429"/>
      <c r="I4" s="428"/>
      <c r="J4" s="95">
        <f>Gebruiksaanwijzing!B9</f>
        <v>2</v>
      </c>
      <c r="K4" s="96" t="s">
        <v>19</v>
      </c>
      <c r="L4" s="430" t="s">
        <v>334</v>
      </c>
      <c r="M4" s="429"/>
      <c r="N4" s="428"/>
      <c r="O4" s="95">
        <f>Gebruiksaanwijzing!B10</f>
        <v>3</v>
      </c>
      <c r="P4" s="431" t="s">
        <v>19</v>
      </c>
      <c r="Q4" s="432"/>
      <c r="R4" s="301"/>
      <c r="S4" s="301"/>
      <c r="T4" s="301"/>
      <c r="U4" s="301"/>
      <c r="V4" s="301"/>
      <c r="W4" s="301"/>
      <c r="X4" s="301"/>
      <c r="Y4" s="301"/>
      <c r="Z4" s="301"/>
      <c r="AA4" s="128"/>
      <c r="AB4" s="128"/>
      <c r="AC4" s="128"/>
      <c r="AD4" s="128"/>
      <c r="AE4" s="128"/>
      <c r="AF4" s="128"/>
      <c r="AG4" s="128"/>
      <c r="AH4" s="128"/>
      <c r="AI4" s="128"/>
      <c r="AJ4" s="128"/>
      <c r="AK4" s="128"/>
      <c r="AL4" s="128"/>
      <c r="AM4" s="128"/>
      <c r="AN4" s="128"/>
      <c r="AO4" s="128"/>
      <c r="AP4" s="129"/>
    </row>
    <row r="5" spans="2:42" s="99" customFormat="1" ht="25.9" customHeight="1">
      <c r="B5" s="422" t="s">
        <v>24</v>
      </c>
      <c r="C5" s="423"/>
      <c r="D5" s="423"/>
      <c r="E5" s="423"/>
      <c r="F5" s="424"/>
      <c r="G5" s="422" t="s">
        <v>0</v>
      </c>
      <c r="H5" s="423"/>
      <c r="I5" s="423"/>
      <c r="J5" s="424"/>
      <c r="K5" s="422" t="s">
        <v>1</v>
      </c>
      <c r="L5" s="423"/>
      <c r="M5" s="423"/>
      <c r="N5" s="423"/>
      <c r="O5" s="423"/>
      <c r="P5" s="423"/>
      <c r="Q5" s="424"/>
      <c r="R5" s="422" t="s">
        <v>78</v>
      </c>
      <c r="S5" s="423"/>
      <c r="T5" s="423"/>
      <c r="U5" s="423"/>
      <c r="V5" s="423"/>
      <c r="W5" s="423"/>
      <c r="X5" s="423"/>
      <c r="Y5" s="437"/>
      <c r="Z5" s="302"/>
      <c r="AA5" s="423" t="s">
        <v>79</v>
      </c>
      <c r="AB5" s="423"/>
      <c r="AC5" s="423"/>
      <c r="AD5" s="423"/>
      <c r="AE5" s="423"/>
      <c r="AF5" s="423"/>
      <c r="AG5" s="423"/>
      <c r="AH5" s="423"/>
      <c r="AI5" s="423"/>
      <c r="AJ5" s="423"/>
      <c r="AK5" s="423"/>
      <c r="AL5" s="423"/>
      <c r="AM5" s="423"/>
      <c r="AN5" s="423"/>
      <c r="AO5" s="423"/>
      <c r="AP5" s="424"/>
    </row>
    <row r="6" spans="2:42" s="104" customFormat="1" ht="113.25" customHeight="1" thickBot="1">
      <c r="B6" s="100" t="s">
        <v>36</v>
      </c>
      <c r="C6" s="101" t="s">
        <v>124</v>
      </c>
      <c r="D6" s="101" t="s">
        <v>23</v>
      </c>
      <c r="E6" s="101" t="s">
        <v>22</v>
      </c>
      <c r="F6" s="102" t="s">
        <v>21</v>
      </c>
      <c r="G6" s="100" t="s">
        <v>2</v>
      </c>
      <c r="H6" s="101" t="s">
        <v>250</v>
      </c>
      <c r="I6" s="101" t="s">
        <v>251</v>
      </c>
      <c r="J6" s="102" t="s">
        <v>252</v>
      </c>
      <c r="K6" s="100" t="s">
        <v>25</v>
      </c>
      <c r="L6" s="103" t="s">
        <v>3</v>
      </c>
      <c r="M6" s="101" t="s">
        <v>4</v>
      </c>
      <c r="N6" s="101" t="s">
        <v>5</v>
      </c>
      <c r="O6" s="101" t="s">
        <v>6</v>
      </c>
      <c r="P6" s="101" t="s">
        <v>7</v>
      </c>
      <c r="Q6" s="102" t="s">
        <v>8</v>
      </c>
      <c r="R6" s="100" t="s">
        <v>85</v>
      </c>
      <c r="S6" s="103" t="s">
        <v>86</v>
      </c>
      <c r="T6" s="101" t="s">
        <v>87</v>
      </c>
      <c r="U6" s="101" t="s">
        <v>88</v>
      </c>
      <c r="V6" s="101" t="s">
        <v>89</v>
      </c>
      <c r="W6" s="101" t="s">
        <v>90</v>
      </c>
      <c r="X6" s="130" t="s">
        <v>91</v>
      </c>
      <c r="Y6" s="130" t="s">
        <v>92</v>
      </c>
      <c r="Z6" s="300"/>
      <c r="AA6" s="131" t="s">
        <v>93</v>
      </c>
      <c r="AB6" s="131" t="s">
        <v>94</v>
      </c>
      <c r="AC6" s="132" t="s">
        <v>108</v>
      </c>
      <c r="AD6" s="132" t="s">
        <v>95</v>
      </c>
      <c r="AE6" s="132" t="s">
        <v>96</v>
      </c>
      <c r="AF6" s="132" t="s">
        <v>97</v>
      </c>
      <c r="AG6" s="132" t="s">
        <v>98</v>
      </c>
      <c r="AH6" s="132" t="s">
        <v>99</v>
      </c>
      <c r="AI6" s="132" t="s">
        <v>100</v>
      </c>
      <c r="AJ6" s="132" t="s">
        <v>101</v>
      </c>
      <c r="AK6" s="132" t="s">
        <v>102</v>
      </c>
      <c r="AL6" s="132" t="s">
        <v>103</v>
      </c>
      <c r="AM6" s="132" t="s">
        <v>104</v>
      </c>
      <c r="AN6" s="132" t="s">
        <v>105</v>
      </c>
      <c r="AO6" s="132" t="s">
        <v>106</v>
      </c>
      <c r="AP6" s="133" t="s">
        <v>107</v>
      </c>
    </row>
    <row r="7" spans="2:42" s="104" customFormat="1" ht="18.75" customHeight="1" thickBot="1">
      <c r="B7" s="442" t="s">
        <v>157</v>
      </c>
      <c r="C7" s="443"/>
      <c r="D7" s="443"/>
      <c r="E7" s="443"/>
      <c r="F7" s="443"/>
      <c r="G7" s="443"/>
      <c r="H7" s="443"/>
      <c r="I7" s="443"/>
      <c r="J7" s="443"/>
      <c r="K7" s="443"/>
      <c r="L7" s="443"/>
      <c r="M7" s="443"/>
      <c r="N7" s="443"/>
      <c r="O7" s="443"/>
      <c r="P7" s="443"/>
      <c r="Q7" s="443"/>
      <c r="R7" s="444"/>
      <c r="S7" s="444"/>
      <c r="T7" s="444"/>
      <c r="U7" s="444"/>
      <c r="V7" s="444"/>
      <c r="W7" s="444"/>
      <c r="X7" s="444"/>
      <c r="Y7" s="444"/>
      <c r="Z7" s="444"/>
      <c r="AA7" s="445"/>
      <c r="AB7" s="445"/>
      <c r="AC7" s="445"/>
      <c r="AD7" s="445"/>
      <c r="AE7" s="445"/>
      <c r="AF7" s="445"/>
      <c r="AG7" s="445"/>
      <c r="AH7" s="445"/>
      <c r="AI7" s="445"/>
      <c r="AJ7" s="445"/>
      <c r="AK7" s="445"/>
      <c r="AL7" s="445"/>
      <c r="AM7" s="445"/>
      <c r="AN7" s="445"/>
      <c r="AO7" s="445"/>
      <c r="AP7" s="446"/>
    </row>
    <row r="8" spans="2:42">
      <c r="B8" s="107" t="s">
        <v>9</v>
      </c>
      <c r="C8" s="108">
        <v>1</v>
      </c>
      <c r="D8" s="108" t="s">
        <v>33</v>
      </c>
      <c r="E8" s="109">
        <v>38875</v>
      </c>
      <c r="F8" s="110">
        <v>400</v>
      </c>
      <c r="G8" s="107" t="s">
        <v>27</v>
      </c>
      <c r="H8" s="108" t="s">
        <v>26</v>
      </c>
      <c r="I8" s="108" t="s">
        <v>17</v>
      </c>
      <c r="J8" s="157"/>
      <c r="K8" s="111" t="s">
        <v>28</v>
      </c>
      <c r="L8" s="112">
        <v>230</v>
      </c>
      <c r="M8" s="112">
        <v>1.5</v>
      </c>
      <c r="N8" s="112">
        <v>4.3</v>
      </c>
      <c r="O8" s="112">
        <v>3</v>
      </c>
      <c r="P8" s="112">
        <v>3.2</v>
      </c>
      <c r="Q8" s="158">
        <v>6</v>
      </c>
      <c r="R8" s="147"/>
      <c r="S8" s="113"/>
      <c r="T8" s="113"/>
      <c r="U8" s="113"/>
      <c r="V8" s="113"/>
      <c r="W8" s="113"/>
      <c r="X8" s="113"/>
      <c r="Y8" s="159"/>
      <c r="Z8" s="159"/>
      <c r="AA8" s="147"/>
      <c r="AB8" s="113"/>
      <c r="AC8" s="113"/>
      <c r="AD8" s="113"/>
      <c r="AE8" s="113"/>
      <c r="AF8" s="113"/>
      <c r="AG8" s="113"/>
      <c r="AH8" s="113"/>
      <c r="AI8" s="113"/>
      <c r="AJ8" s="113"/>
      <c r="AK8" s="113"/>
      <c r="AL8" s="113"/>
      <c r="AM8" s="113"/>
      <c r="AN8" s="113"/>
      <c r="AO8" s="113"/>
      <c r="AP8" s="114"/>
    </row>
    <row r="9" spans="2:42">
      <c r="B9" s="107"/>
      <c r="C9" s="115"/>
      <c r="D9" s="115"/>
      <c r="E9" s="109"/>
      <c r="F9" s="110"/>
      <c r="G9" s="107"/>
      <c r="H9" s="115"/>
      <c r="I9" s="115"/>
      <c r="J9" s="160"/>
      <c r="K9" s="111"/>
      <c r="L9" s="112"/>
      <c r="M9" s="112"/>
      <c r="N9" s="112"/>
      <c r="O9" s="112"/>
      <c r="P9" s="112"/>
      <c r="Q9" s="158"/>
      <c r="R9" s="161"/>
      <c r="S9" s="162"/>
      <c r="T9" s="162"/>
      <c r="U9" s="162"/>
      <c r="V9" s="162"/>
      <c r="W9" s="162"/>
      <c r="X9" s="162"/>
      <c r="Y9" s="163"/>
      <c r="Z9" s="163"/>
      <c r="AA9" s="161"/>
      <c r="AB9" s="162"/>
      <c r="AC9" s="162"/>
      <c r="AD9" s="162"/>
      <c r="AE9" s="162"/>
      <c r="AF9" s="162"/>
      <c r="AG9" s="162"/>
      <c r="AH9" s="162"/>
      <c r="AI9" s="162"/>
      <c r="AJ9" s="162"/>
      <c r="AK9" s="162"/>
      <c r="AL9" s="162"/>
      <c r="AM9" s="162"/>
      <c r="AN9" s="162"/>
      <c r="AO9" s="162"/>
      <c r="AP9" s="164"/>
    </row>
    <row r="10" spans="2:42">
      <c r="B10" s="107"/>
      <c r="C10" s="115"/>
      <c r="D10" s="115"/>
      <c r="E10" s="109"/>
      <c r="F10" s="116"/>
      <c r="G10" s="117"/>
      <c r="H10" s="115"/>
      <c r="I10" s="115"/>
      <c r="J10" s="160"/>
      <c r="K10" s="111"/>
      <c r="L10" s="112"/>
      <c r="M10" s="112"/>
      <c r="N10" s="112"/>
      <c r="O10" s="112"/>
      <c r="P10" s="112"/>
      <c r="Q10" s="158"/>
      <c r="R10" s="161"/>
      <c r="S10" s="162"/>
      <c r="T10" s="162"/>
      <c r="U10" s="162"/>
      <c r="V10" s="162"/>
      <c r="W10" s="162"/>
      <c r="X10" s="162"/>
      <c r="Y10" s="163"/>
      <c r="Z10" s="163"/>
      <c r="AA10" s="161"/>
      <c r="AB10" s="162"/>
      <c r="AC10" s="162"/>
      <c r="AD10" s="162"/>
      <c r="AE10" s="162"/>
      <c r="AF10" s="162"/>
      <c r="AG10" s="162"/>
      <c r="AH10" s="162"/>
      <c r="AI10" s="162"/>
      <c r="AJ10" s="162"/>
      <c r="AK10" s="162"/>
      <c r="AL10" s="162"/>
      <c r="AM10" s="162"/>
      <c r="AN10" s="162"/>
      <c r="AO10" s="162"/>
      <c r="AP10" s="164"/>
    </row>
    <row r="11" spans="2:42">
      <c r="B11" s="117"/>
      <c r="C11" s="115"/>
      <c r="D11" s="115"/>
      <c r="E11" s="109"/>
      <c r="F11" s="116"/>
      <c r="G11" s="117"/>
      <c r="H11" s="115"/>
      <c r="I11" s="108"/>
      <c r="J11" s="157"/>
      <c r="K11" s="111"/>
      <c r="L11" s="112"/>
      <c r="M11" s="112"/>
      <c r="N11" s="112"/>
      <c r="O11" s="112"/>
      <c r="P11" s="112"/>
      <c r="Q11" s="158"/>
      <c r="R11" s="161"/>
      <c r="S11" s="162"/>
      <c r="T11" s="162"/>
      <c r="U11" s="162"/>
      <c r="V11" s="162"/>
      <c r="W11" s="162"/>
      <c r="X11" s="162"/>
      <c r="Y11" s="163"/>
      <c r="Z11" s="163"/>
      <c r="AA11" s="161"/>
      <c r="AB11" s="162"/>
      <c r="AC11" s="162"/>
      <c r="AD11" s="162"/>
      <c r="AE11" s="162"/>
      <c r="AF11" s="162"/>
      <c r="AG11" s="162"/>
      <c r="AH11" s="162"/>
      <c r="AI11" s="162"/>
      <c r="AJ11" s="162"/>
      <c r="AK11" s="162"/>
      <c r="AL11" s="162"/>
      <c r="AM11" s="162"/>
      <c r="AN11" s="162"/>
      <c r="AO11" s="162"/>
      <c r="AP11" s="164"/>
    </row>
    <row r="12" spans="2:42">
      <c r="B12" s="117"/>
      <c r="C12" s="115"/>
      <c r="D12" s="115"/>
      <c r="E12" s="118"/>
      <c r="F12" s="116"/>
      <c r="G12" s="117"/>
      <c r="H12" s="115"/>
      <c r="I12" s="115"/>
      <c r="J12" s="160"/>
      <c r="K12" s="119"/>
      <c r="L12" s="112"/>
      <c r="M12" s="112"/>
      <c r="N12" s="112"/>
      <c r="O12" s="112"/>
      <c r="P12" s="112"/>
      <c r="Q12" s="158"/>
      <c r="R12" s="161"/>
      <c r="S12" s="162"/>
      <c r="T12" s="162"/>
      <c r="U12" s="162"/>
      <c r="V12" s="162"/>
      <c r="W12" s="162"/>
      <c r="X12" s="162"/>
      <c r="Y12" s="163"/>
      <c r="Z12" s="163"/>
      <c r="AA12" s="161"/>
      <c r="AB12" s="162"/>
      <c r="AC12" s="162"/>
      <c r="AD12" s="162"/>
      <c r="AE12" s="162"/>
      <c r="AF12" s="162"/>
      <c r="AG12" s="162"/>
      <c r="AH12" s="162"/>
      <c r="AI12" s="162"/>
      <c r="AJ12" s="162"/>
      <c r="AK12" s="162"/>
      <c r="AL12" s="162"/>
      <c r="AM12" s="162"/>
      <c r="AN12" s="162"/>
      <c r="AO12" s="162"/>
      <c r="AP12" s="164"/>
    </row>
    <row r="13" spans="2:42">
      <c r="B13" s="117"/>
      <c r="C13" s="115"/>
      <c r="D13" s="115"/>
      <c r="E13" s="109"/>
      <c r="F13" s="116"/>
      <c r="G13" s="117"/>
      <c r="H13" s="115"/>
      <c r="I13" s="108"/>
      <c r="J13" s="157"/>
      <c r="K13" s="111"/>
      <c r="L13" s="112"/>
      <c r="M13" s="112"/>
      <c r="N13" s="112"/>
      <c r="O13" s="112"/>
      <c r="P13" s="112"/>
      <c r="Q13" s="158"/>
      <c r="R13" s="161"/>
      <c r="S13" s="162"/>
      <c r="T13" s="162"/>
      <c r="U13" s="162"/>
      <c r="V13" s="162"/>
      <c r="W13" s="162"/>
      <c r="X13" s="162"/>
      <c r="Y13" s="163"/>
      <c r="Z13" s="163"/>
      <c r="AA13" s="161"/>
      <c r="AB13" s="162"/>
      <c r="AC13" s="162"/>
      <c r="AD13" s="162"/>
      <c r="AE13" s="162"/>
      <c r="AF13" s="162"/>
      <c r="AG13" s="162"/>
      <c r="AH13" s="162"/>
      <c r="AI13" s="162"/>
      <c r="AJ13" s="162"/>
      <c r="AK13" s="162"/>
      <c r="AL13" s="162"/>
      <c r="AM13" s="162"/>
      <c r="AN13" s="162"/>
      <c r="AO13" s="162"/>
      <c r="AP13" s="164"/>
    </row>
    <row r="14" spans="2:42">
      <c r="B14" s="117"/>
      <c r="C14" s="115"/>
      <c r="D14" s="115"/>
      <c r="E14" s="118"/>
      <c r="F14" s="116"/>
      <c r="G14" s="117"/>
      <c r="H14" s="115"/>
      <c r="I14" s="115"/>
      <c r="J14" s="160"/>
      <c r="K14" s="119"/>
      <c r="L14" s="112"/>
      <c r="M14" s="112"/>
      <c r="N14" s="112"/>
      <c r="O14" s="112"/>
      <c r="P14" s="112"/>
      <c r="Q14" s="158"/>
      <c r="R14" s="161"/>
      <c r="S14" s="162"/>
      <c r="T14" s="162"/>
      <c r="U14" s="162"/>
      <c r="V14" s="162"/>
      <c r="W14" s="162"/>
      <c r="X14" s="162"/>
      <c r="Y14" s="163"/>
      <c r="Z14" s="163"/>
      <c r="AA14" s="161"/>
      <c r="AB14" s="162"/>
      <c r="AC14" s="162"/>
      <c r="AD14" s="162"/>
      <c r="AE14" s="162"/>
      <c r="AF14" s="162"/>
      <c r="AG14" s="162"/>
      <c r="AH14" s="162"/>
      <c r="AI14" s="162"/>
      <c r="AJ14" s="162"/>
      <c r="AK14" s="162"/>
      <c r="AL14" s="162"/>
      <c r="AM14" s="162"/>
      <c r="AN14" s="162"/>
      <c r="AO14" s="162"/>
      <c r="AP14" s="164"/>
    </row>
    <row r="15" spans="2:42">
      <c r="B15" s="117"/>
      <c r="C15" s="115"/>
      <c r="D15" s="115"/>
      <c r="E15" s="109"/>
      <c r="F15" s="116"/>
      <c r="G15" s="117"/>
      <c r="H15" s="115"/>
      <c r="I15" s="108"/>
      <c r="J15" s="157"/>
      <c r="K15" s="111"/>
      <c r="L15" s="112"/>
      <c r="M15" s="112"/>
      <c r="N15" s="112"/>
      <c r="O15" s="112"/>
      <c r="P15" s="112"/>
      <c r="Q15" s="158"/>
      <c r="R15" s="161"/>
      <c r="S15" s="162"/>
      <c r="T15" s="162"/>
      <c r="U15" s="162"/>
      <c r="V15" s="162"/>
      <c r="W15" s="162"/>
      <c r="X15" s="162"/>
      <c r="Y15" s="163"/>
      <c r="Z15" s="163"/>
      <c r="AA15" s="161"/>
      <c r="AB15" s="162"/>
      <c r="AC15" s="162"/>
      <c r="AD15" s="162"/>
      <c r="AE15" s="162"/>
      <c r="AF15" s="162"/>
      <c r="AG15" s="162"/>
      <c r="AH15" s="162"/>
      <c r="AI15" s="162"/>
      <c r="AJ15" s="162"/>
      <c r="AK15" s="162"/>
      <c r="AL15" s="162"/>
      <c r="AM15" s="162"/>
      <c r="AN15" s="162"/>
      <c r="AO15" s="162"/>
      <c r="AP15" s="164"/>
    </row>
    <row r="16" spans="2:42">
      <c r="B16" s="117"/>
      <c r="C16" s="115"/>
      <c r="D16" s="115"/>
      <c r="E16" s="118"/>
      <c r="F16" s="116"/>
      <c r="G16" s="117"/>
      <c r="H16" s="115"/>
      <c r="I16" s="115"/>
      <c r="J16" s="160"/>
      <c r="K16" s="119"/>
      <c r="L16" s="112"/>
      <c r="M16" s="112"/>
      <c r="N16" s="112"/>
      <c r="O16" s="112"/>
      <c r="P16" s="112"/>
      <c r="Q16" s="158"/>
      <c r="R16" s="161"/>
      <c r="S16" s="162"/>
      <c r="T16" s="162"/>
      <c r="U16" s="162"/>
      <c r="V16" s="162"/>
      <c r="W16" s="162"/>
      <c r="X16" s="162"/>
      <c r="Y16" s="163"/>
      <c r="Z16" s="163"/>
      <c r="AA16" s="161"/>
      <c r="AB16" s="162"/>
      <c r="AC16" s="162"/>
      <c r="AD16" s="162"/>
      <c r="AE16" s="162"/>
      <c r="AF16" s="162"/>
      <c r="AG16" s="162"/>
      <c r="AH16" s="162"/>
      <c r="AI16" s="162"/>
      <c r="AJ16" s="162"/>
      <c r="AK16" s="162"/>
      <c r="AL16" s="162"/>
      <c r="AM16" s="162"/>
      <c r="AN16" s="162"/>
      <c r="AO16" s="162"/>
      <c r="AP16" s="164"/>
    </row>
    <row r="17" spans="2:42">
      <c r="B17" s="117"/>
      <c r="C17" s="115"/>
      <c r="D17" s="115"/>
      <c r="E17" s="109"/>
      <c r="F17" s="116"/>
      <c r="G17" s="117"/>
      <c r="H17" s="115"/>
      <c r="I17" s="108"/>
      <c r="J17" s="157"/>
      <c r="K17" s="111"/>
      <c r="L17" s="112"/>
      <c r="M17" s="112"/>
      <c r="N17" s="112"/>
      <c r="O17" s="112"/>
      <c r="P17" s="112"/>
      <c r="Q17" s="158"/>
      <c r="R17" s="161"/>
      <c r="S17" s="162"/>
      <c r="T17" s="162"/>
      <c r="U17" s="162"/>
      <c r="V17" s="162"/>
      <c r="W17" s="162"/>
      <c r="X17" s="162"/>
      <c r="Y17" s="163"/>
      <c r="Z17" s="163"/>
      <c r="AA17" s="161"/>
      <c r="AB17" s="162"/>
      <c r="AC17" s="162"/>
      <c r="AD17" s="162"/>
      <c r="AE17" s="162"/>
      <c r="AF17" s="162"/>
      <c r="AG17" s="162"/>
      <c r="AH17" s="162"/>
      <c r="AI17" s="162"/>
      <c r="AJ17" s="162"/>
      <c r="AK17" s="162"/>
      <c r="AL17" s="162"/>
      <c r="AM17" s="162"/>
      <c r="AN17" s="162"/>
      <c r="AO17" s="162"/>
      <c r="AP17" s="164"/>
    </row>
    <row r="18" spans="2:42">
      <c r="B18" s="117"/>
      <c r="C18" s="115"/>
      <c r="D18" s="115"/>
      <c r="E18" s="118"/>
      <c r="F18" s="116"/>
      <c r="G18" s="117"/>
      <c r="H18" s="115"/>
      <c r="I18" s="115"/>
      <c r="J18" s="160"/>
      <c r="K18" s="119"/>
      <c r="L18" s="112"/>
      <c r="M18" s="112"/>
      <c r="N18" s="112"/>
      <c r="O18" s="112"/>
      <c r="P18" s="112"/>
      <c r="Q18" s="158"/>
      <c r="R18" s="161"/>
      <c r="S18" s="162"/>
      <c r="T18" s="162"/>
      <c r="U18" s="162"/>
      <c r="V18" s="162"/>
      <c r="W18" s="162"/>
      <c r="X18" s="162"/>
      <c r="Y18" s="163"/>
      <c r="Z18" s="163"/>
      <c r="AA18" s="161"/>
      <c r="AB18" s="162"/>
      <c r="AC18" s="162"/>
      <c r="AD18" s="162"/>
      <c r="AE18" s="162"/>
      <c r="AF18" s="162"/>
      <c r="AG18" s="162"/>
      <c r="AH18" s="162"/>
      <c r="AI18" s="162"/>
      <c r="AJ18" s="162"/>
      <c r="AK18" s="162"/>
      <c r="AL18" s="162"/>
      <c r="AM18" s="162"/>
      <c r="AN18" s="162"/>
      <c r="AO18" s="162"/>
      <c r="AP18" s="164"/>
    </row>
    <row r="19" spans="2:42" ht="15.75" thickBot="1">
      <c r="B19" s="117"/>
      <c r="C19" s="115"/>
      <c r="D19" s="115"/>
      <c r="E19" s="118"/>
      <c r="F19" s="116"/>
      <c r="G19" s="117"/>
      <c r="H19" s="115"/>
      <c r="I19" s="115"/>
      <c r="J19" s="160"/>
      <c r="K19" s="125"/>
      <c r="L19" s="165"/>
      <c r="M19" s="165"/>
      <c r="N19" s="165"/>
      <c r="O19" s="165"/>
      <c r="P19" s="165"/>
      <c r="Q19" s="166"/>
      <c r="R19" s="167"/>
      <c r="S19" s="126"/>
      <c r="T19" s="126"/>
      <c r="U19" s="126"/>
      <c r="V19" s="126"/>
      <c r="W19" s="126"/>
      <c r="X19" s="126"/>
      <c r="Y19" s="168"/>
      <c r="Z19" s="168"/>
      <c r="AA19" s="167"/>
      <c r="AB19" s="126"/>
      <c r="AC19" s="126"/>
      <c r="AD19" s="126"/>
      <c r="AE19" s="126"/>
      <c r="AF19" s="126"/>
      <c r="AG19" s="126"/>
      <c r="AH19" s="126"/>
      <c r="AI19" s="126"/>
      <c r="AJ19" s="126"/>
      <c r="AK19" s="126"/>
      <c r="AL19" s="126"/>
      <c r="AM19" s="126"/>
      <c r="AN19" s="126"/>
      <c r="AO19" s="126"/>
      <c r="AP19" s="127"/>
    </row>
    <row r="20" spans="2:42" s="104" customFormat="1" ht="18.75" customHeight="1" thickBot="1">
      <c r="B20" s="442" t="s">
        <v>155</v>
      </c>
      <c r="C20" s="443"/>
      <c r="D20" s="443"/>
      <c r="E20" s="443"/>
      <c r="F20" s="443"/>
      <c r="G20" s="443"/>
      <c r="H20" s="443"/>
      <c r="I20" s="443"/>
      <c r="J20" s="443"/>
      <c r="K20" s="443"/>
      <c r="L20" s="443"/>
      <c r="M20" s="443"/>
      <c r="N20" s="443"/>
      <c r="O20" s="443"/>
      <c r="P20" s="443"/>
      <c r="Q20" s="443"/>
      <c r="R20" s="445"/>
      <c r="S20" s="445"/>
      <c r="T20" s="445"/>
      <c r="U20" s="445"/>
      <c r="V20" s="445"/>
      <c r="W20" s="445"/>
      <c r="X20" s="445"/>
      <c r="Y20" s="445"/>
      <c r="Z20" s="445"/>
      <c r="AA20" s="445"/>
      <c r="AB20" s="445"/>
      <c r="AC20" s="445"/>
      <c r="AD20" s="445"/>
      <c r="AE20" s="445"/>
      <c r="AF20" s="445"/>
      <c r="AG20" s="445"/>
      <c r="AH20" s="445"/>
      <c r="AI20" s="445"/>
      <c r="AJ20" s="445"/>
      <c r="AK20" s="445"/>
      <c r="AL20" s="445"/>
      <c r="AM20" s="445"/>
      <c r="AN20" s="445"/>
      <c r="AO20" s="445"/>
      <c r="AP20" s="446"/>
    </row>
    <row r="21" spans="2:42" ht="12.75" customHeight="1" outlineLevel="1">
      <c r="B21" s="107"/>
      <c r="C21" s="108"/>
      <c r="D21" s="108"/>
      <c r="E21" s="109"/>
      <c r="F21" s="110"/>
      <c r="G21" s="107"/>
      <c r="H21" s="108"/>
      <c r="I21" s="108"/>
      <c r="J21" s="157"/>
      <c r="K21" s="111"/>
      <c r="L21" s="113"/>
      <c r="M21" s="113"/>
      <c r="N21" s="113"/>
      <c r="O21" s="113"/>
      <c r="P21" s="113"/>
      <c r="Q21" s="159"/>
      <c r="R21" s="147"/>
      <c r="S21" s="113"/>
      <c r="T21" s="113"/>
      <c r="U21" s="113"/>
      <c r="V21" s="113"/>
      <c r="W21" s="113"/>
      <c r="X21" s="113"/>
      <c r="Y21" s="159"/>
      <c r="Z21" s="159"/>
      <c r="AA21" s="147"/>
      <c r="AB21" s="113"/>
      <c r="AC21" s="113"/>
      <c r="AD21" s="113"/>
      <c r="AE21" s="113"/>
      <c r="AF21" s="113"/>
      <c r="AG21" s="113"/>
      <c r="AH21" s="113"/>
      <c r="AI21" s="113"/>
      <c r="AJ21" s="113"/>
      <c r="AK21" s="113"/>
      <c r="AL21" s="113"/>
      <c r="AM21" s="113"/>
      <c r="AN21" s="113"/>
      <c r="AO21" s="113"/>
      <c r="AP21" s="114"/>
    </row>
    <row r="22" spans="2:42" ht="12.75" customHeight="1" outlineLevel="1">
      <c r="B22" s="117"/>
      <c r="C22" s="115"/>
      <c r="D22" s="115"/>
      <c r="E22" s="118"/>
      <c r="F22" s="116"/>
      <c r="G22" s="117"/>
      <c r="H22" s="115"/>
      <c r="I22" s="115"/>
      <c r="J22" s="160"/>
      <c r="K22" s="111"/>
      <c r="L22" s="162"/>
      <c r="M22" s="162"/>
      <c r="N22" s="162"/>
      <c r="O22" s="162"/>
      <c r="P22" s="162"/>
      <c r="Q22" s="163"/>
      <c r="R22" s="161"/>
      <c r="S22" s="162"/>
      <c r="T22" s="162"/>
      <c r="U22" s="162"/>
      <c r="V22" s="162"/>
      <c r="W22" s="162"/>
      <c r="X22" s="162"/>
      <c r="Y22" s="163"/>
      <c r="Z22" s="163"/>
      <c r="AA22" s="161"/>
      <c r="AB22" s="162"/>
      <c r="AC22" s="162"/>
      <c r="AD22" s="162"/>
      <c r="AE22" s="162"/>
      <c r="AF22" s="162"/>
      <c r="AG22" s="162"/>
      <c r="AH22" s="162"/>
      <c r="AI22" s="162"/>
      <c r="AJ22" s="162"/>
      <c r="AK22" s="162"/>
      <c r="AL22" s="162"/>
      <c r="AM22" s="162"/>
      <c r="AN22" s="162"/>
      <c r="AO22" s="162"/>
      <c r="AP22" s="164"/>
    </row>
    <row r="23" spans="2:42" ht="12.75" customHeight="1" outlineLevel="1">
      <c r="B23" s="117"/>
      <c r="C23" s="115"/>
      <c r="D23" s="115"/>
      <c r="E23" s="118"/>
      <c r="F23" s="116"/>
      <c r="G23" s="117"/>
      <c r="H23" s="115"/>
      <c r="I23" s="115"/>
      <c r="J23" s="160"/>
      <c r="K23" s="111"/>
      <c r="L23" s="162"/>
      <c r="M23" s="162"/>
      <c r="N23" s="162"/>
      <c r="O23" s="162"/>
      <c r="P23" s="162"/>
      <c r="Q23" s="163"/>
      <c r="R23" s="161"/>
      <c r="S23" s="162"/>
      <c r="T23" s="162"/>
      <c r="U23" s="162"/>
      <c r="V23" s="162"/>
      <c r="W23" s="162"/>
      <c r="X23" s="162"/>
      <c r="Y23" s="163"/>
      <c r="Z23" s="163"/>
      <c r="AA23" s="161"/>
      <c r="AB23" s="162"/>
      <c r="AC23" s="162"/>
      <c r="AD23" s="162"/>
      <c r="AE23" s="162"/>
      <c r="AF23" s="162"/>
      <c r="AG23" s="162"/>
      <c r="AH23" s="162"/>
      <c r="AI23" s="162"/>
      <c r="AJ23" s="162"/>
      <c r="AK23" s="162"/>
      <c r="AL23" s="162"/>
      <c r="AM23" s="162"/>
      <c r="AN23" s="162"/>
      <c r="AO23" s="162"/>
      <c r="AP23" s="164"/>
    </row>
    <row r="24" spans="2:42" ht="12.75" customHeight="1" outlineLevel="1">
      <c r="B24" s="117"/>
      <c r="C24" s="115"/>
      <c r="D24" s="115"/>
      <c r="E24" s="118"/>
      <c r="F24" s="116"/>
      <c r="G24" s="117"/>
      <c r="H24" s="115"/>
      <c r="I24" s="115"/>
      <c r="J24" s="160"/>
      <c r="K24" s="111"/>
      <c r="L24" s="162"/>
      <c r="M24" s="162"/>
      <c r="N24" s="162"/>
      <c r="O24" s="162"/>
      <c r="P24" s="162"/>
      <c r="Q24" s="163"/>
      <c r="R24" s="161"/>
      <c r="S24" s="162"/>
      <c r="T24" s="162"/>
      <c r="U24" s="162"/>
      <c r="V24" s="162"/>
      <c r="W24" s="162"/>
      <c r="X24" s="162"/>
      <c r="Y24" s="163"/>
      <c r="Z24" s="163"/>
      <c r="AA24" s="161"/>
      <c r="AB24" s="162"/>
      <c r="AC24" s="162"/>
      <c r="AD24" s="162"/>
      <c r="AE24" s="162"/>
      <c r="AF24" s="162"/>
      <c r="AG24" s="162"/>
      <c r="AH24" s="162"/>
      <c r="AI24" s="162"/>
      <c r="AJ24" s="162"/>
      <c r="AK24" s="162"/>
      <c r="AL24" s="162"/>
      <c r="AM24" s="162"/>
      <c r="AN24" s="162"/>
      <c r="AO24" s="162"/>
      <c r="AP24" s="164"/>
    </row>
    <row r="25" spans="2:42" ht="12.75" customHeight="1" outlineLevel="1">
      <c r="B25" s="117"/>
      <c r="C25" s="115"/>
      <c r="D25" s="115"/>
      <c r="E25" s="118"/>
      <c r="F25" s="116"/>
      <c r="G25" s="117"/>
      <c r="H25" s="115"/>
      <c r="I25" s="115"/>
      <c r="J25" s="160"/>
      <c r="K25" s="111"/>
      <c r="L25" s="162"/>
      <c r="M25" s="162"/>
      <c r="N25" s="162"/>
      <c r="O25" s="162"/>
      <c r="P25" s="162"/>
      <c r="Q25" s="163"/>
      <c r="R25" s="161"/>
      <c r="S25" s="162"/>
      <c r="T25" s="162"/>
      <c r="U25" s="162"/>
      <c r="V25" s="162"/>
      <c r="W25" s="162"/>
      <c r="X25" s="162"/>
      <c r="Y25" s="163"/>
      <c r="Z25" s="163"/>
      <c r="AA25" s="161"/>
      <c r="AB25" s="162"/>
      <c r="AC25" s="162"/>
      <c r="AD25" s="162"/>
      <c r="AE25" s="162"/>
      <c r="AF25" s="162"/>
      <c r="AG25" s="162"/>
      <c r="AH25" s="162"/>
      <c r="AI25" s="162"/>
      <c r="AJ25" s="162"/>
      <c r="AK25" s="162"/>
      <c r="AL25" s="162"/>
      <c r="AM25" s="162"/>
      <c r="AN25" s="162"/>
      <c r="AO25" s="162"/>
      <c r="AP25" s="164"/>
    </row>
    <row r="26" spans="2:42" ht="12.75" customHeight="1" outlineLevel="1">
      <c r="B26" s="117"/>
      <c r="C26" s="115"/>
      <c r="D26" s="115"/>
      <c r="E26" s="118"/>
      <c r="F26" s="116"/>
      <c r="G26" s="117"/>
      <c r="H26" s="115"/>
      <c r="I26" s="115"/>
      <c r="J26" s="160"/>
      <c r="K26" s="111"/>
      <c r="L26" s="162"/>
      <c r="M26" s="162"/>
      <c r="N26" s="162"/>
      <c r="O26" s="162"/>
      <c r="P26" s="162"/>
      <c r="Q26" s="163"/>
      <c r="R26" s="161"/>
      <c r="S26" s="162"/>
      <c r="T26" s="162"/>
      <c r="U26" s="162"/>
      <c r="V26" s="162"/>
      <c r="W26" s="162"/>
      <c r="X26" s="162"/>
      <c r="Y26" s="163"/>
      <c r="Z26" s="163"/>
      <c r="AA26" s="161"/>
      <c r="AB26" s="162"/>
      <c r="AC26" s="162"/>
      <c r="AD26" s="162"/>
      <c r="AE26" s="162"/>
      <c r="AF26" s="162"/>
      <c r="AG26" s="162"/>
      <c r="AH26" s="162"/>
      <c r="AI26" s="162"/>
      <c r="AJ26" s="162"/>
      <c r="AK26" s="162"/>
      <c r="AL26" s="162"/>
      <c r="AM26" s="162"/>
      <c r="AN26" s="162"/>
      <c r="AO26" s="162"/>
      <c r="AP26" s="164"/>
    </row>
    <row r="27" spans="2:42" ht="12.75" customHeight="1" outlineLevel="1">
      <c r="B27" s="117"/>
      <c r="C27" s="115"/>
      <c r="D27" s="115"/>
      <c r="E27" s="118"/>
      <c r="F27" s="116"/>
      <c r="G27" s="117"/>
      <c r="H27" s="115"/>
      <c r="I27" s="115"/>
      <c r="J27" s="160"/>
      <c r="K27" s="111"/>
      <c r="L27" s="162"/>
      <c r="M27" s="162"/>
      <c r="N27" s="162"/>
      <c r="O27" s="162"/>
      <c r="P27" s="162"/>
      <c r="Q27" s="163"/>
      <c r="R27" s="161"/>
      <c r="S27" s="162"/>
      <c r="T27" s="162"/>
      <c r="U27" s="162"/>
      <c r="V27" s="162"/>
      <c r="W27" s="162"/>
      <c r="X27" s="162"/>
      <c r="Y27" s="163"/>
      <c r="Z27" s="163"/>
      <c r="AA27" s="161"/>
      <c r="AB27" s="162"/>
      <c r="AC27" s="162"/>
      <c r="AD27" s="162"/>
      <c r="AE27" s="162"/>
      <c r="AF27" s="162"/>
      <c r="AG27" s="162"/>
      <c r="AH27" s="162"/>
      <c r="AI27" s="162"/>
      <c r="AJ27" s="162"/>
      <c r="AK27" s="162"/>
      <c r="AL27" s="162"/>
      <c r="AM27" s="162"/>
      <c r="AN27" s="162"/>
      <c r="AO27" s="162"/>
      <c r="AP27" s="164"/>
    </row>
    <row r="28" spans="2:42" ht="12.75" customHeight="1" outlineLevel="1">
      <c r="B28" s="117"/>
      <c r="C28" s="115"/>
      <c r="D28" s="115"/>
      <c r="E28" s="118"/>
      <c r="F28" s="116"/>
      <c r="G28" s="117"/>
      <c r="H28" s="115"/>
      <c r="I28" s="115"/>
      <c r="J28" s="160"/>
      <c r="K28" s="111"/>
      <c r="L28" s="162"/>
      <c r="M28" s="162"/>
      <c r="N28" s="162"/>
      <c r="O28" s="162"/>
      <c r="P28" s="162"/>
      <c r="Q28" s="163"/>
      <c r="R28" s="161"/>
      <c r="S28" s="162"/>
      <c r="T28" s="162"/>
      <c r="U28" s="162"/>
      <c r="V28" s="162"/>
      <c r="W28" s="162"/>
      <c r="X28" s="162"/>
      <c r="Y28" s="163"/>
      <c r="Z28" s="163"/>
      <c r="AA28" s="161"/>
      <c r="AB28" s="162"/>
      <c r="AC28" s="162"/>
      <c r="AD28" s="162"/>
      <c r="AE28" s="162"/>
      <c r="AF28" s="162"/>
      <c r="AG28" s="162"/>
      <c r="AH28" s="162"/>
      <c r="AI28" s="162"/>
      <c r="AJ28" s="162"/>
      <c r="AK28" s="162"/>
      <c r="AL28" s="162"/>
      <c r="AM28" s="162"/>
      <c r="AN28" s="162"/>
      <c r="AO28" s="162"/>
      <c r="AP28" s="164"/>
    </row>
    <row r="29" spans="2:42" ht="12.75" customHeight="1" outlineLevel="1">
      <c r="B29" s="117"/>
      <c r="C29" s="115"/>
      <c r="D29" s="115"/>
      <c r="E29" s="118"/>
      <c r="F29" s="116"/>
      <c r="G29" s="117"/>
      <c r="H29" s="115"/>
      <c r="I29" s="115"/>
      <c r="J29" s="160"/>
      <c r="K29" s="111"/>
      <c r="L29" s="162"/>
      <c r="M29" s="162"/>
      <c r="N29" s="162"/>
      <c r="O29" s="162"/>
      <c r="P29" s="162"/>
      <c r="Q29" s="163"/>
      <c r="R29" s="161"/>
      <c r="S29" s="162"/>
      <c r="T29" s="162"/>
      <c r="U29" s="162"/>
      <c r="V29" s="162"/>
      <c r="W29" s="162"/>
      <c r="X29" s="162"/>
      <c r="Y29" s="163"/>
      <c r="Z29" s="163"/>
      <c r="AA29" s="161"/>
      <c r="AB29" s="162"/>
      <c r="AC29" s="162"/>
      <c r="AD29" s="162"/>
      <c r="AE29" s="162"/>
      <c r="AF29" s="162"/>
      <c r="AG29" s="162"/>
      <c r="AH29" s="162"/>
      <c r="AI29" s="162"/>
      <c r="AJ29" s="162"/>
      <c r="AK29" s="162"/>
      <c r="AL29" s="162"/>
      <c r="AM29" s="162"/>
      <c r="AN29" s="162"/>
      <c r="AO29" s="162"/>
      <c r="AP29" s="164"/>
    </row>
    <row r="30" spans="2:42" ht="15.75" thickBot="1">
      <c r="B30" s="117"/>
      <c r="C30" s="115"/>
      <c r="D30" s="115"/>
      <c r="E30" s="118"/>
      <c r="F30" s="116"/>
      <c r="G30" s="117"/>
      <c r="H30" s="115"/>
      <c r="I30" s="115"/>
      <c r="J30" s="160"/>
      <c r="K30" s="169"/>
      <c r="L30" s="126"/>
      <c r="M30" s="126"/>
      <c r="N30" s="126"/>
      <c r="O30" s="126"/>
      <c r="P30" s="126"/>
      <c r="Q30" s="168"/>
      <c r="R30" s="167"/>
      <c r="S30" s="126"/>
      <c r="T30" s="126"/>
      <c r="U30" s="126"/>
      <c r="V30" s="126"/>
      <c r="W30" s="126"/>
      <c r="X30" s="126"/>
      <c r="Y30" s="168"/>
      <c r="Z30" s="168"/>
      <c r="AA30" s="167"/>
      <c r="AB30" s="126"/>
      <c r="AC30" s="126"/>
      <c r="AD30" s="126"/>
      <c r="AE30" s="126"/>
      <c r="AF30" s="126"/>
      <c r="AG30" s="126"/>
      <c r="AH30" s="126"/>
      <c r="AI30" s="126"/>
      <c r="AJ30" s="126"/>
      <c r="AK30" s="126"/>
      <c r="AL30" s="126"/>
      <c r="AM30" s="126"/>
      <c r="AN30" s="126"/>
      <c r="AO30" s="126"/>
      <c r="AP30" s="127"/>
    </row>
    <row r="31" spans="2:42" s="104" customFormat="1" ht="18.75" customHeight="1" thickBot="1">
      <c r="B31" s="442" t="s">
        <v>245</v>
      </c>
      <c r="C31" s="445"/>
      <c r="D31" s="445"/>
      <c r="E31" s="445"/>
      <c r="F31" s="445"/>
      <c r="G31" s="445"/>
      <c r="H31" s="445"/>
      <c r="I31" s="445"/>
      <c r="J31" s="445"/>
      <c r="K31" s="445"/>
      <c r="L31" s="445"/>
      <c r="M31" s="445"/>
      <c r="N31" s="445"/>
      <c r="O31" s="445"/>
      <c r="P31" s="445"/>
      <c r="Q31" s="445"/>
      <c r="R31" s="445"/>
      <c r="S31" s="445"/>
      <c r="T31" s="445"/>
      <c r="U31" s="445"/>
      <c r="V31" s="445"/>
      <c r="W31" s="445"/>
      <c r="X31" s="445"/>
      <c r="Y31" s="445"/>
      <c r="Z31" s="445"/>
      <c r="AA31" s="445"/>
      <c r="AB31" s="445"/>
      <c r="AC31" s="445"/>
      <c r="AD31" s="445"/>
      <c r="AE31" s="445"/>
      <c r="AF31" s="445"/>
      <c r="AG31" s="445"/>
      <c r="AH31" s="445"/>
      <c r="AI31" s="445"/>
      <c r="AJ31" s="445"/>
      <c r="AK31" s="445"/>
      <c r="AL31" s="445"/>
      <c r="AM31" s="445"/>
      <c r="AN31" s="445"/>
      <c r="AO31" s="445"/>
      <c r="AP31" s="446"/>
    </row>
    <row r="32" spans="2:42" ht="12.75" customHeight="1" outlineLevel="1">
      <c r="B32" s="107"/>
      <c r="C32" s="108"/>
      <c r="D32" s="108"/>
      <c r="E32" s="109"/>
      <c r="F32" s="110"/>
      <c r="G32" s="107"/>
      <c r="H32" s="108"/>
      <c r="I32" s="108"/>
      <c r="J32" s="157"/>
      <c r="K32" s="111"/>
      <c r="L32" s="113"/>
      <c r="M32" s="113"/>
      <c r="N32" s="113"/>
      <c r="O32" s="113"/>
      <c r="P32" s="113"/>
      <c r="Q32" s="159"/>
      <c r="R32" s="147"/>
      <c r="S32" s="113"/>
      <c r="T32" s="113"/>
      <c r="U32" s="113"/>
      <c r="V32" s="113"/>
      <c r="W32" s="113"/>
      <c r="X32" s="113"/>
      <c r="Y32" s="159"/>
      <c r="Z32" s="159"/>
      <c r="AA32" s="147"/>
      <c r="AB32" s="113"/>
      <c r="AC32" s="113"/>
      <c r="AD32" s="113"/>
      <c r="AE32" s="113"/>
      <c r="AF32" s="113"/>
      <c r="AG32" s="113"/>
      <c r="AH32" s="113"/>
      <c r="AI32" s="113"/>
      <c r="AJ32" s="113"/>
      <c r="AK32" s="113"/>
      <c r="AL32" s="113"/>
      <c r="AM32" s="113"/>
      <c r="AN32" s="113"/>
      <c r="AO32" s="113"/>
      <c r="AP32" s="114"/>
    </row>
    <row r="33" spans="2:42" ht="12.75" customHeight="1" outlineLevel="1">
      <c r="B33" s="117"/>
      <c r="C33" s="115"/>
      <c r="D33" s="115"/>
      <c r="E33" s="118"/>
      <c r="F33" s="116"/>
      <c r="G33" s="117"/>
      <c r="H33" s="115"/>
      <c r="I33" s="115"/>
      <c r="J33" s="160"/>
      <c r="K33" s="111"/>
      <c r="L33" s="162"/>
      <c r="M33" s="162"/>
      <c r="N33" s="162"/>
      <c r="O33" s="162"/>
      <c r="P33" s="162"/>
      <c r="Q33" s="163"/>
      <c r="R33" s="161"/>
      <c r="S33" s="162"/>
      <c r="T33" s="162"/>
      <c r="U33" s="162"/>
      <c r="V33" s="162"/>
      <c r="W33" s="162"/>
      <c r="X33" s="162"/>
      <c r="Y33" s="163"/>
      <c r="Z33" s="163"/>
      <c r="AA33" s="161"/>
      <c r="AB33" s="162"/>
      <c r="AC33" s="162"/>
      <c r="AD33" s="162"/>
      <c r="AE33" s="162"/>
      <c r="AF33" s="162"/>
      <c r="AG33" s="162"/>
      <c r="AH33" s="162"/>
      <c r="AI33" s="162"/>
      <c r="AJ33" s="162"/>
      <c r="AK33" s="162"/>
      <c r="AL33" s="162"/>
      <c r="AM33" s="162"/>
      <c r="AN33" s="162"/>
      <c r="AO33" s="162"/>
      <c r="AP33" s="164"/>
    </row>
    <row r="34" spans="2:42" ht="12.75" customHeight="1" outlineLevel="1">
      <c r="B34" s="117"/>
      <c r="C34" s="115"/>
      <c r="D34" s="115"/>
      <c r="E34" s="118"/>
      <c r="F34" s="116"/>
      <c r="G34" s="117"/>
      <c r="H34" s="115"/>
      <c r="I34" s="115"/>
      <c r="J34" s="160"/>
      <c r="K34" s="111"/>
      <c r="L34" s="162"/>
      <c r="M34" s="162"/>
      <c r="N34" s="162"/>
      <c r="O34" s="162"/>
      <c r="P34" s="162"/>
      <c r="Q34" s="163"/>
      <c r="R34" s="161"/>
      <c r="S34" s="162"/>
      <c r="T34" s="162"/>
      <c r="U34" s="162"/>
      <c r="V34" s="162"/>
      <c r="W34" s="162"/>
      <c r="X34" s="162"/>
      <c r="Y34" s="163"/>
      <c r="Z34" s="163"/>
      <c r="AA34" s="161"/>
      <c r="AB34" s="162"/>
      <c r="AC34" s="162"/>
      <c r="AD34" s="162"/>
      <c r="AE34" s="162"/>
      <c r="AF34" s="162"/>
      <c r="AG34" s="162"/>
      <c r="AH34" s="162"/>
      <c r="AI34" s="162"/>
      <c r="AJ34" s="162"/>
      <c r="AK34" s="162"/>
      <c r="AL34" s="162"/>
      <c r="AM34" s="162"/>
      <c r="AN34" s="162"/>
      <c r="AO34" s="162"/>
      <c r="AP34" s="164"/>
    </row>
    <row r="35" spans="2:42" ht="12.75" customHeight="1" outlineLevel="1">
      <c r="B35" s="117"/>
      <c r="C35" s="115"/>
      <c r="D35" s="115"/>
      <c r="E35" s="118"/>
      <c r="F35" s="116"/>
      <c r="G35" s="117"/>
      <c r="H35" s="115"/>
      <c r="I35" s="115"/>
      <c r="J35" s="160"/>
      <c r="K35" s="111"/>
      <c r="L35" s="162"/>
      <c r="M35" s="162"/>
      <c r="N35" s="162"/>
      <c r="O35" s="162"/>
      <c r="P35" s="162"/>
      <c r="Q35" s="163"/>
      <c r="R35" s="161"/>
      <c r="S35" s="162"/>
      <c r="T35" s="162"/>
      <c r="U35" s="162"/>
      <c r="V35" s="162"/>
      <c r="W35" s="162"/>
      <c r="X35" s="162"/>
      <c r="Y35" s="163"/>
      <c r="Z35" s="163"/>
      <c r="AA35" s="161"/>
      <c r="AB35" s="162"/>
      <c r="AC35" s="162"/>
      <c r="AD35" s="162"/>
      <c r="AE35" s="162"/>
      <c r="AF35" s="162"/>
      <c r="AG35" s="162"/>
      <c r="AH35" s="162"/>
      <c r="AI35" s="162"/>
      <c r="AJ35" s="162"/>
      <c r="AK35" s="162"/>
      <c r="AL35" s="162"/>
      <c r="AM35" s="162"/>
      <c r="AN35" s="162"/>
      <c r="AO35" s="162"/>
      <c r="AP35" s="164"/>
    </row>
    <row r="36" spans="2:42" ht="12.75" customHeight="1" outlineLevel="1">
      <c r="B36" s="117"/>
      <c r="C36" s="115"/>
      <c r="D36" s="115"/>
      <c r="E36" s="118"/>
      <c r="F36" s="116"/>
      <c r="G36" s="117"/>
      <c r="H36" s="115"/>
      <c r="I36" s="115"/>
      <c r="J36" s="160"/>
      <c r="K36" s="111"/>
      <c r="L36" s="162"/>
      <c r="M36" s="162"/>
      <c r="N36" s="162"/>
      <c r="O36" s="162"/>
      <c r="P36" s="162"/>
      <c r="Q36" s="163"/>
      <c r="R36" s="161"/>
      <c r="S36" s="162"/>
      <c r="T36" s="162"/>
      <c r="U36" s="162"/>
      <c r="V36" s="162"/>
      <c r="W36" s="162"/>
      <c r="X36" s="162"/>
      <c r="Y36" s="163"/>
      <c r="Z36" s="163"/>
      <c r="AA36" s="161"/>
      <c r="AB36" s="162"/>
      <c r="AC36" s="162"/>
      <c r="AD36" s="162"/>
      <c r="AE36" s="162"/>
      <c r="AF36" s="162"/>
      <c r="AG36" s="162"/>
      <c r="AH36" s="162"/>
      <c r="AI36" s="162"/>
      <c r="AJ36" s="162"/>
      <c r="AK36" s="162"/>
      <c r="AL36" s="162"/>
      <c r="AM36" s="162"/>
      <c r="AN36" s="162"/>
      <c r="AO36" s="162"/>
      <c r="AP36" s="164"/>
    </row>
    <row r="37" spans="2:42" ht="15.75" thickBot="1">
      <c r="B37" s="120"/>
      <c r="C37" s="121"/>
      <c r="D37" s="121"/>
      <c r="E37" s="122"/>
      <c r="F37" s="123"/>
      <c r="G37" s="120"/>
      <c r="H37" s="121"/>
      <c r="I37" s="121"/>
      <c r="J37" s="170"/>
      <c r="K37" s="125"/>
      <c r="L37" s="126"/>
      <c r="M37" s="126"/>
      <c r="N37" s="126"/>
      <c r="O37" s="126"/>
      <c r="P37" s="126"/>
      <c r="Q37" s="168"/>
      <c r="R37" s="167"/>
      <c r="S37" s="126"/>
      <c r="T37" s="126"/>
      <c r="U37" s="126"/>
      <c r="V37" s="126"/>
      <c r="W37" s="126"/>
      <c r="X37" s="126"/>
      <c r="Y37" s="168"/>
      <c r="Z37" s="168"/>
      <c r="AA37" s="167"/>
      <c r="AB37" s="126"/>
      <c r="AC37" s="126"/>
      <c r="AD37" s="126"/>
      <c r="AE37" s="126"/>
      <c r="AF37" s="126"/>
      <c r="AG37" s="126"/>
      <c r="AH37" s="126"/>
      <c r="AI37" s="126"/>
      <c r="AJ37" s="126"/>
      <c r="AK37" s="126"/>
      <c r="AL37" s="126"/>
      <c r="AM37" s="126"/>
      <c r="AN37" s="126"/>
      <c r="AO37" s="126"/>
      <c r="AP37" s="127"/>
    </row>
    <row r="38" spans="2:42" ht="18.75" thickBot="1">
      <c r="B38" s="137" t="s">
        <v>10</v>
      </c>
      <c r="C38" s="134"/>
      <c r="D38" s="105"/>
      <c r="E38" s="105"/>
      <c r="F38" s="105"/>
      <c r="G38" s="105"/>
      <c r="H38" s="105"/>
      <c r="I38" s="105"/>
      <c r="J38" s="105"/>
      <c r="K38" s="14"/>
      <c r="L38" s="14"/>
      <c r="M38" s="14"/>
      <c r="N38" s="14"/>
      <c r="O38" s="14"/>
      <c r="P38" s="14"/>
      <c r="Q38" s="14"/>
      <c r="R38" s="14"/>
      <c r="S38" s="14"/>
      <c r="T38" s="14"/>
      <c r="U38" s="14"/>
      <c r="V38" s="14"/>
      <c r="W38" s="14"/>
      <c r="X38" s="14"/>
      <c r="Y38" s="14"/>
      <c r="Z38" s="14"/>
      <c r="AA38" s="14"/>
      <c r="AB38" s="14"/>
      <c r="AC38" s="14"/>
      <c r="AD38" s="14"/>
      <c r="AE38" s="14"/>
      <c r="AF38" s="14"/>
      <c r="AG38" s="14"/>
      <c r="AH38" s="14"/>
      <c r="AI38" s="14"/>
      <c r="AJ38" s="14"/>
      <c r="AK38" s="14"/>
      <c r="AL38" s="14"/>
      <c r="AM38" s="14"/>
      <c r="AN38" s="14"/>
      <c r="AO38" s="14"/>
      <c r="AP38" s="14"/>
    </row>
    <row r="39" spans="2:42" ht="18">
      <c r="B39" s="452" t="s">
        <v>110</v>
      </c>
      <c r="C39" s="439"/>
      <c r="D39" s="439"/>
      <c r="E39" s="439"/>
      <c r="F39" s="439"/>
      <c r="G39" s="439"/>
      <c r="H39" s="406" t="s">
        <v>246</v>
      </c>
      <c r="I39" s="406"/>
      <c r="J39" s="406"/>
      <c r="K39" s="447"/>
      <c r="L39" s="324">
        <f>'Grond TE'!K53</f>
        <v>1000</v>
      </c>
      <c r="M39" s="324">
        <f>'Grond TE'!L53</f>
        <v>0.5</v>
      </c>
      <c r="N39" s="324">
        <f>'Grond TE'!M53</f>
        <v>7</v>
      </c>
      <c r="O39" s="324">
        <f>'Grond TE'!N53</f>
        <v>10</v>
      </c>
      <c r="P39" s="324">
        <f>'Grond TE'!O53</f>
        <v>11</v>
      </c>
      <c r="Q39" s="324">
        <f>'Grond TE'!P53</f>
        <v>4.95</v>
      </c>
      <c r="R39" s="297"/>
      <c r="S39" s="171"/>
      <c r="T39" s="171"/>
      <c r="U39" s="171"/>
      <c r="V39" s="171"/>
      <c r="W39" s="171"/>
      <c r="X39" s="178"/>
      <c r="Y39" s="171"/>
      <c r="Z39" s="172"/>
      <c r="AA39" s="177"/>
      <c r="AB39" s="171"/>
      <c r="AC39" s="171"/>
      <c r="AD39" s="171"/>
      <c r="AE39" s="171"/>
      <c r="AF39" s="171"/>
      <c r="AG39" s="171"/>
      <c r="AH39" s="171"/>
      <c r="AI39" s="171"/>
      <c r="AJ39" s="171"/>
      <c r="AK39" s="171"/>
      <c r="AL39" s="171"/>
      <c r="AM39" s="171"/>
      <c r="AN39" s="171"/>
      <c r="AO39" s="171"/>
      <c r="AP39" s="172"/>
    </row>
    <row r="40" spans="2:42" ht="18">
      <c r="B40" s="435" t="s">
        <v>14</v>
      </c>
      <c r="C40" s="453"/>
      <c r="D40" s="453"/>
      <c r="E40" s="453"/>
      <c r="F40" s="453"/>
      <c r="G40" s="453"/>
      <c r="H40" s="409" t="s">
        <v>247</v>
      </c>
      <c r="I40" s="448"/>
      <c r="J40" s="448"/>
      <c r="K40" s="449"/>
      <c r="L40" s="325">
        <v>300</v>
      </c>
      <c r="M40" s="325">
        <v>0.3</v>
      </c>
      <c r="N40" s="325">
        <v>1.6</v>
      </c>
      <c r="O40" s="325">
        <v>0.8</v>
      </c>
      <c r="P40" s="325">
        <v>1.2</v>
      </c>
      <c r="Q40" s="326">
        <v>0.8</v>
      </c>
      <c r="R40" s="298"/>
      <c r="S40" s="173"/>
      <c r="T40" s="173"/>
      <c r="U40" s="173"/>
      <c r="V40" s="173"/>
      <c r="W40" s="173"/>
      <c r="X40" s="180"/>
      <c r="Y40" s="173"/>
      <c r="Z40" s="174"/>
      <c r="AA40" s="179"/>
      <c r="AB40" s="173"/>
      <c r="AC40" s="173"/>
      <c r="AD40" s="173"/>
      <c r="AE40" s="173"/>
      <c r="AF40" s="173"/>
      <c r="AG40" s="173"/>
      <c r="AH40" s="173"/>
      <c r="AI40" s="173"/>
      <c r="AJ40" s="173"/>
      <c r="AK40" s="173"/>
      <c r="AL40" s="173"/>
      <c r="AM40" s="173"/>
      <c r="AN40" s="173"/>
      <c r="AO40" s="173"/>
      <c r="AP40" s="174"/>
    </row>
    <row r="41" spans="2:42" ht="18.75" thickBot="1">
      <c r="B41" s="404" t="s">
        <v>15</v>
      </c>
      <c r="C41" s="454"/>
      <c r="D41" s="454"/>
      <c r="E41" s="454"/>
      <c r="F41" s="454"/>
      <c r="G41" s="454"/>
      <c r="H41" s="412" t="s">
        <v>248</v>
      </c>
      <c r="I41" s="450"/>
      <c r="J41" s="450"/>
      <c r="K41" s="451"/>
      <c r="L41" s="327">
        <v>50</v>
      </c>
      <c r="M41" s="327">
        <v>0.1</v>
      </c>
      <c r="N41" s="327">
        <v>0.1</v>
      </c>
      <c r="O41" s="327">
        <v>0.1</v>
      </c>
      <c r="P41" s="327">
        <v>0.1</v>
      </c>
      <c r="Q41" s="328">
        <v>0.1</v>
      </c>
      <c r="R41" s="299"/>
      <c r="S41" s="175"/>
      <c r="T41" s="175"/>
      <c r="U41" s="175"/>
      <c r="V41" s="175"/>
      <c r="W41" s="175"/>
      <c r="X41" s="182"/>
      <c r="Y41" s="175"/>
      <c r="Z41" s="176"/>
      <c r="AA41" s="181"/>
      <c r="AB41" s="175"/>
      <c r="AC41" s="175"/>
      <c r="AD41" s="175"/>
      <c r="AE41" s="175"/>
      <c r="AF41" s="175"/>
      <c r="AG41" s="175"/>
      <c r="AH41" s="175"/>
      <c r="AI41" s="175"/>
      <c r="AJ41" s="175"/>
      <c r="AK41" s="175"/>
      <c r="AL41" s="175"/>
      <c r="AM41" s="175"/>
      <c r="AN41" s="175"/>
      <c r="AO41" s="175"/>
      <c r="AP41" s="176"/>
    </row>
    <row r="42" spans="2:42">
      <c r="K42" s="135"/>
      <c r="L42" s="135"/>
      <c r="M42" s="135"/>
      <c r="N42" s="135"/>
      <c r="O42" s="135"/>
      <c r="P42" s="135"/>
      <c r="Q42" s="135"/>
    </row>
    <row r="43" spans="2:42">
      <c r="B43" s="5" t="s">
        <v>76</v>
      </c>
    </row>
    <row r="44" spans="2:42" ht="27.75" customHeight="1">
      <c r="B44" s="418" t="s">
        <v>109</v>
      </c>
      <c r="C44" s="418"/>
      <c r="D44" s="418"/>
      <c r="E44" s="418"/>
      <c r="F44" s="418"/>
      <c r="G44" s="418"/>
      <c r="H44" s="418"/>
      <c r="I44" s="418"/>
      <c r="J44" s="418"/>
      <c r="K44" s="418"/>
      <c r="L44" s="418"/>
      <c r="M44" s="418"/>
      <c r="N44" s="418"/>
      <c r="O44" s="418"/>
      <c r="P44" s="418"/>
      <c r="Q44" s="418"/>
    </row>
    <row r="45" spans="2:42">
      <c r="B45" s="5" t="s">
        <v>77</v>
      </c>
    </row>
  </sheetData>
  <sheetProtection sheet="1" objects="1" scenarios="1" formatCells="0" formatRows="0" insertColumns="0" insertRows="0" sort="0" autoFilter="0" pivotTables="0"/>
  <mergeCells count="21">
    <mergeCell ref="H40:K40"/>
    <mergeCell ref="H41:K41"/>
    <mergeCell ref="B39:G39"/>
    <mergeCell ref="B40:G40"/>
    <mergeCell ref="B41:G41"/>
    <mergeCell ref="B44:Q44"/>
    <mergeCell ref="B2:AP2"/>
    <mergeCell ref="B5:F5"/>
    <mergeCell ref="G5:J5"/>
    <mergeCell ref="K5:Q5"/>
    <mergeCell ref="R5:Y5"/>
    <mergeCell ref="AA5:AP5"/>
    <mergeCell ref="C3:AP3"/>
    <mergeCell ref="B4:D4"/>
    <mergeCell ref="G4:I4"/>
    <mergeCell ref="L4:N4"/>
    <mergeCell ref="P4:Q4"/>
    <mergeCell ref="B7:AP7"/>
    <mergeCell ref="B20:AP20"/>
    <mergeCell ref="B31:AP31"/>
    <mergeCell ref="H39:K39"/>
  </mergeCells>
  <conditionalFormatting sqref="L8:Y19 L21:Y30 L32:Y37 AA32:AP37 AA21:AP30 AA8:AP19">
    <cfRule type="containsText" priority="265" stopIfTrue="1" operator="containsText" text="&lt;">
      <formula>NOT(ISERROR(SEARCH("&lt;",L8)))</formula>
    </cfRule>
    <cfRule type="cellIs" dxfId="32" priority="267" stopIfTrue="1" operator="greaterThan">
      <formula>L$40</formula>
    </cfRule>
    <cfRule type="cellIs" dxfId="31" priority="268" stopIfTrue="1" operator="greaterThan">
      <formula>L$41</formula>
    </cfRule>
  </conditionalFormatting>
  <conditionalFormatting sqref="L8:Y19 L21:Y30 L32:Y37 AA32:AP37 AA21:AP30 AA8:AP19">
    <cfRule type="cellIs" dxfId="30" priority="266" stopIfTrue="1" operator="greaterThan">
      <formula>L$39</formula>
    </cfRule>
  </conditionalFormatting>
  <conditionalFormatting sqref="Z8:Z19 Z21:Z30 Z32:Z37">
    <cfRule type="containsText" priority="1" stopIfTrue="1" operator="containsText" text="&lt;">
      <formula>NOT(ISERROR(SEARCH("&lt;",Z8)))</formula>
    </cfRule>
    <cfRule type="cellIs" dxfId="29" priority="3" stopIfTrue="1" operator="greaterThan">
      <formula>Z$40</formula>
    </cfRule>
    <cfRule type="cellIs" dxfId="28" priority="4" stopIfTrue="1" operator="greaterThan">
      <formula>Z$41</formula>
    </cfRule>
  </conditionalFormatting>
  <conditionalFormatting sqref="Z8:Z19 Z21:Z30 Z32:Z37">
    <cfRule type="cellIs" dxfId="27" priority="2" stopIfTrue="1" operator="greaterThan">
      <formula>Z$39</formula>
    </cfRule>
  </conditionalFormatting>
  <pageMargins left="0.35433070866141736" right="0.35433070866141736" top="0.78740157480314965" bottom="0.78740157480314965" header="0.51181102362204722" footer="0.51181102362204722"/>
  <pageSetup paperSize="9" scale="49" orientation="landscape" r:id="rId1"/>
  <headerFooter alignWithMargins="0">
    <oddHeader>&amp;C&amp;"Trebuchet MS,Standaard"&amp;F</oddHeader>
    <oddFooter>&amp;L&amp;"Trebuchet MS,Standaard"Printdatum: &amp;D&amp;R&amp;"Trebuchet MS,Standaard"&amp;P/&amp;N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1:S42"/>
  <sheetViews>
    <sheetView zoomScale="85" zoomScaleNormal="85" workbookViewId="0">
      <pane xSplit="1" ySplit="6" topLeftCell="B22" activePane="bottomRight" state="frozen"/>
      <selection activeCell="C15" sqref="C15"/>
      <selection pane="topRight" activeCell="C15" sqref="C15"/>
      <selection pane="bottomLeft" activeCell="C15" sqref="C15"/>
      <selection pane="bottomRight" activeCell="H24" sqref="H24"/>
    </sheetView>
  </sheetViews>
  <sheetFormatPr defaultColWidth="8.85546875" defaultRowHeight="15"/>
  <cols>
    <col min="1" max="1" width="1.7109375" style="5" customWidth="1"/>
    <col min="2" max="2" width="8.7109375" style="5" customWidth="1"/>
    <col min="3" max="3" width="6.7109375" style="5" customWidth="1"/>
    <col min="4" max="4" width="8.7109375" style="5" customWidth="1"/>
    <col min="5" max="5" width="10.28515625" style="5" customWidth="1"/>
    <col min="6" max="6" width="9.5703125" style="5" customWidth="1"/>
    <col min="7" max="7" width="8.140625" style="5" customWidth="1"/>
    <col min="8" max="9" width="9.5703125" style="5" customWidth="1"/>
    <col min="10" max="11" width="6.7109375" style="5" customWidth="1"/>
    <col min="12" max="17" width="7.7109375" style="5" customWidth="1"/>
    <col min="18" max="18" width="29.42578125" style="5" customWidth="1"/>
    <col min="19" max="19" width="7.85546875" style="5" customWidth="1"/>
    <col min="20" max="23" width="8.28515625" style="5" customWidth="1"/>
    <col min="24" max="24" width="6" style="5" customWidth="1"/>
    <col min="25" max="16384" width="8.85546875" style="5"/>
  </cols>
  <sheetData>
    <row r="1" spans="2:18" ht="6" customHeight="1" thickBot="1"/>
    <row r="2" spans="2:18" ht="21" customHeight="1" thickBot="1">
      <c r="B2" s="419" t="s">
        <v>261</v>
      </c>
      <c r="C2" s="420"/>
      <c r="D2" s="420"/>
      <c r="E2" s="420"/>
      <c r="F2" s="420"/>
      <c r="G2" s="420"/>
      <c r="H2" s="420"/>
      <c r="I2" s="420"/>
      <c r="J2" s="420"/>
      <c r="K2" s="420"/>
      <c r="L2" s="420"/>
      <c r="M2" s="420"/>
      <c r="N2" s="420"/>
      <c r="O2" s="420"/>
      <c r="P2" s="420"/>
      <c r="Q2" s="420"/>
      <c r="R2" s="421"/>
    </row>
    <row r="3" spans="2:18" ht="21" customHeight="1" thickBot="1">
      <c r="B3" s="140" t="s">
        <v>240</v>
      </c>
      <c r="C3" s="455" t="str">
        <f>Gebruiksaanwijzing!B3</f>
        <v>BOF_SL_7000: Tankstationstraat 666 te Erembodegem</v>
      </c>
      <c r="D3" s="456"/>
      <c r="E3" s="456"/>
      <c r="F3" s="456"/>
      <c r="G3" s="456"/>
      <c r="H3" s="456"/>
      <c r="I3" s="456"/>
      <c r="J3" s="456"/>
      <c r="K3" s="456"/>
      <c r="L3" s="456"/>
      <c r="M3" s="456"/>
      <c r="N3" s="456"/>
      <c r="O3" s="456"/>
      <c r="P3" s="456"/>
      <c r="Q3" s="456"/>
      <c r="R3" s="457"/>
    </row>
    <row r="4" spans="2:18" s="99" customFormat="1" ht="25.9" customHeight="1">
      <c r="B4" s="422" t="s">
        <v>34</v>
      </c>
      <c r="C4" s="423"/>
      <c r="D4" s="463"/>
      <c r="E4" s="422" t="s">
        <v>40</v>
      </c>
      <c r="F4" s="423"/>
      <c r="G4" s="423"/>
      <c r="H4" s="423"/>
      <c r="I4" s="423"/>
      <c r="J4" s="423"/>
      <c r="K4" s="422" t="s">
        <v>38</v>
      </c>
      <c r="L4" s="423"/>
      <c r="M4" s="423"/>
      <c r="N4" s="423"/>
      <c r="O4" s="423"/>
      <c r="P4" s="423"/>
      <c r="Q4" s="463"/>
      <c r="R4" s="464" t="s">
        <v>125</v>
      </c>
    </row>
    <row r="5" spans="2:18" s="104" customFormat="1" ht="88.5" customHeight="1" thickBot="1">
      <c r="B5" s="100" t="s">
        <v>36</v>
      </c>
      <c r="C5" s="101" t="s">
        <v>35</v>
      </c>
      <c r="D5" s="102" t="s">
        <v>39</v>
      </c>
      <c r="E5" s="100" t="s">
        <v>41</v>
      </c>
      <c r="F5" s="101" t="s">
        <v>253</v>
      </c>
      <c r="G5" s="138" t="s">
        <v>254</v>
      </c>
      <c r="H5" s="138" t="s">
        <v>159</v>
      </c>
      <c r="I5" s="138" t="s">
        <v>282</v>
      </c>
      <c r="J5" s="101" t="s">
        <v>37</v>
      </c>
      <c r="K5" s="100" t="s">
        <v>3</v>
      </c>
      <c r="L5" s="101" t="s">
        <v>4</v>
      </c>
      <c r="M5" s="101" t="s">
        <v>5</v>
      </c>
      <c r="N5" s="101" t="s">
        <v>6</v>
      </c>
      <c r="O5" s="101" t="s">
        <v>7</v>
      </c>
      <c r="P5" s="101" t="s">
        <v>20</v>
      </c>
      <c r="Q5" s="102" t="s">
        <v>8</v>
      </c>
      <c r="R5" s="465"/>
    </row>
    <row r="6" spans="2:18" s="104" customFormat="1" ht="21" customHeight="1">
      <c r="B6" s="458" t="s">
        <v>258</v>
      </c>
      <c r="C6" s="459"/>
      <c r="D6" s="459"/>
      <c r="E6" s="459"/>
      <c r="F6" s="459"/>
      <c r="G6" s="459"/>
      <c r="H6" s="459"/>
      <c r="I6" s="459"/>
      <c r="J6" s="459"/>
      <c r="K6" s="459"/>
      <c r="L6" s="459"/>
      <c r="M6" s="459"/>
      <c r="N6" s="459"/>
      <c r="O6" s="459"/>
      <c r="P6" s="459"/>
      <c r="Q6" s="459"/>
      <c r="R6" s="460"/>
    </row>
    <row r="7" spans="2:18" ht="30">
      <c r="B7" s="107" t="s">
        <v>9</v>
      </c>
      <c r="C7" s="108" t="s">
        <v>33</v>
      </c>
      <c r="D7" s="110" t="s">
        <v>42</v>
      </c>
      <c r="E7" s="146">
        <v>38875</v>
      </c>
      <c r="F7" s="108">
        <v>2</v>
      </c>
      <c r="G7" s="108">
        <v>1</v>
      </c>
      <c r="H7" s="108" t="s">
        <v>280</v>
      </c>
      <c r="I7" s="108" t="s">
        <v>239</v>
      </c>
      <c r="J7" s="108">
        <v>6.27</v>
      </c>
      <c r="K7" s="147">
        <v>400</v>
      </c>
      <c r="L7" s="113">
        <v>9</v>
      </c>
      <c r="M7" s="113">
        <v>2.5</v>
      </c>
      <c r="N7" s="113">
        <v>9</v>
      </c>
      <c r="O7" s="113">
        <v>40</v>
      </c>
      <c r="P7" s="113">
        <v>-0.05</v>
      </c>
      <c r="Q7" s="114">
        <v>-0.05</v>
      </c>
      <c r="R7" s="290" t="s">
        <v>281</v>
      </c>
    </row>
    <row r="8" spans="2:18">
      <c r="B8" s="117"/>
      <c r="C8" s="115"/>
      <c r="D8" s="116"/>
      <c r="E8" s="148"/>
      <c r="F8" s="115"/>
      <c r="G8" s="115"/>
      <c r="H8" s="115"/>
      <c r="I8" s="115"/>
      <c r="J8" s="115"/>
      <c r="K8" s="147"/>
      <c r="L8" s="113"/>
      <c r="M8" s="113"/>
      <c r="N8" s="113"/>
      <c r="O8" s="113"/>
      <c r="P8" s="113"/>
      <c r="Q8" s="114"/>
      <c r="R8" s="291"/>
    </row>
    <row r="9" spans="2:18">
      <c r="B9" s="117"/>
      <c r="C9" s="115"/>
      <c r="D9" s="116"/>
      <c r="E9" s="148"/>
      <c r="F9" s="115"/>
      <c r="G9" s="115"/>
      <c r="H9" s="115"/>
      <c r="I9" s="115"/>
      <c r="J9" s="115"/>
      <c r="K9" s="147"/>
      <c r="L9" s="113"/>
      <c r="M9" s="113"/>
      <c r="N9" s="113"/>
      <c r="O9" s="113"/>
      <c r="P9" s="113"/>
      <c r="Q9" s="114"/>
      <c r="R9" s="291"/>
    </row>
    <row r="10" spans="2:18">
      <c r="B10" s="117"/>
      <c r="C10" s="115"/>
      <c r="D10" s="116"/>
      <c r="E10" s="148"/>
      <c r="F10" s="115"/>
      <c r="G10" s="115"/>
      <c r="H10" s="115"/>
      <c r="I10" s="115"/>
      <c r="J10" s="115"/>
      <c r="K10" s="147"/>
      <c r="L10" s="113"/>
      <c r="M10" s="113"/>
      <c r="N10" s="113"/>
      <c r="O10" s="113"/>
      <c r="P10" s="113"/>
      <c r="Q10" s="114"/>
      <c r="R10" s="291"/>
    </row>
    <row r="11" spans="2:18">
      <c r="B11" s="117"/>
      <c r="C11" s="115"/>
      <c r="D11" s="116"/>
      <c r="E11" s="148"/>
      <c r="F11" s="115"/>
      <c r="G11" s="115"/>
      <c r="H11" s="115"/>
      <c r="I11" s="115"/>
      <c r="J11" s="115"/>
      <c r="K11" s="147"/>
      <c r="L11" s="113"/>
      <c r="M11" s="113"/>
      <c r="N11" s="113"/>
      <c r="O11" s="113"/>
      <c r="P11" s="113"/>
      <c r="Q11" s="114"/>
      <c r="R11" s="291"/>
    </row>
    <row r="12" spans="2:18">
      <c r="B12" s="117"/>
      <c r="C12" s="115"/>
      <c r="D12" s="116"/>
      <c r="E12" s="148"/>
      <c r="F12" s="115"/>
      <c r="G12" s="115"/>
      <c r="H12" s="115"/>
      <c r="I12" s="115"/>
      <c r="J12" s="115"/>
      <c r="K12" s="147"/>
      <c r="L12" s="113"/>
      <c r="M12" s="113"/>
      <c r="N12" s="113"/>
      <c r="O12" s="113"/>
      <c r="P12" s="113"/>
      <c r="Q12" s="114"/>
      <c r="R12" s="291"/>
    </row>
    <row r="13" spans="2:18">
      <c r="B13" s="117"/>
      <c r="C13" s="115"/>
      <c r="D13" s="116"/>
      <c r="E13" s="148"/>
      <c r="F13" s="115"/>
      <c r="G13" s="115"/>
      <c r="H13" s="115"/>
      <c r="I13" s="115"/>
      <c r="J13" s="115"/>
      <c r="K13" s="147"/>
      <c r="L13" s="113"/>
      <c r="M13" s="113"/>
      <c r="N13" s="113"/>
      <c r="O13" s="113"/>
      <c r="P13" s="113"/>
      <c r="Q13" s="114"/>
      <c r="R13" s="291"/>
    </row>
    <row r="14" spans="2:18" ht="15.75" thickBot="1">
      <c r="B14" s="117"/>
      <c r="C14" s="115"/>
      <c r="D14" s="116"/>
      <c r="E14" s="148"/>
      <c r="F14" s="115"/>
      <c r="G14" s="115"/>
      <c r="H14" s="115"/>
      <c r="I14" s="115"/>
      <c r="J14" s="115"/>
      <c r="K14" s="147"/>
      <c r="L14" s="113"/>
      <c r="M14" s="113"/>
      <c r="N14" s="113"/>
      <c r="O14" s="113"/>
      <c r="P14" s="113"/>
      <c r="Q14" s="114"/>
      <c r="R14" s="291"/>
    </row>
    <row r="15" spans="2:18" s="104" customFormat="1" ht="21" customHeight="1" thickBot="1">
      <c r="B15" s="458" t="s">
        <v>258</v>
      </c>
      <c r="C15" s="459"/>
      <c r="D15" s="459"/>
      <c r="E15" s="461"/>
      <c r="F15" s="461"/>
      <c r="G15" s="461"/>
      <c r="H15" s="461"/>
      <c r="I15" s="461"/>
      <c r="J15" s="461"/>
      <c r="K15" s="461"/>
      <c r="L15" s="461"/>
      <c r="M15" s="461"/>
      <c r="N15" s="461"/>
      <c r="O15" s="461"/>
      <c r="P15" s="461"/>
      <c r="Q15" s="461"/>
      <c r="R15" s="462"/>
    </row>
    <row r="16" spans="2:18">
      <c r="B16" s="117"/>
      <c r="C16" s="115"/>
      <c r="D16" s="116"/>
      <c r="E16" s="293"/>
      <c r="F16" s="294"/>
      <c r="G16" s="294"/>
      <c r="H16" s="294"/>
      <c r="I16" s="294"/>
      <c r="J16" s="295"/>
      <c r="K16" s="149"/>
      <c r="L16" s="150"/>
      <c r="M16" s="150"/>
      <c r="N16" s="150"/>
      <c r="O16" s="150"/>
      <c r="P16" s="150"/>
      <c r="Q16" s="151"/>
      <c r="R16" s="296"/>
    </row>
    <row r="17" spans="2:18">
      <c r="B17" s="117"/>
      <c r="C17" s="115"/>
      <c r="D17" s="116"/>
      <c r="E17" s="148"/>
      <c r="F17" s="115"/>
      <c r="G17" s="115"/>
      <c r="H17" s="115"/>
      <c r="I17" s="115"/>
      <c r="J17" s="116"/>
      <c r="K17" s="147"/>
      <c r="L17" s="113"/>
      <c r="M17" s="113"/>
      <c r="N17" s="113"/>
      <c r="O17" s="113"/>
      <c r="P17" s="113"/>
      <c r="Q17" s="114"/>
      <c r="R17" s="291"/>
    </row>
    <row r="18" spans="2:18">
      <c r="B18" s="117"/>
      <c r="C18" s="115"/>
      <c r="D18" s="116"/>
      <c r="E18" s="148"/>
      <c r="F18" s="115"/>
      <c r="G18" s="115"/>
      <c r="H18" s="115"/>
      <c r="I18" s="115"/>
      <c r="J18" s="116"/>
      <c r="K18" s="147"/>
      <c r="L18" s="113"/>
      <c r="M18" s="113"/>
      <c r="N18" s="113"/>
      <c r="O18" s="113"/>
      <c r="P18" s="113"/>
      <c r="Q18" s="114"/>
      <c r="R18" s="291"/>
    </row>
    <row r="19" spans="2:18">
      <c r="B19" s="117"/>
      <c r="C19" s="115"/>
      <c r="D19" s="116"/>
      <c r="E19" s="148"/>
      <c r="F19" s="115"/>
      <c r="G19" s="115"/>
      <c r="H19" s="115"/>
      <c r="I19" s="115"/>
      <c r="J19" s="116"/>
      <c r="K19" s="147"/>
      <c r="L19" s="113"/>
      <c r="M19" s="113"/>
      <c r="N19" s="113"/>
      <c r="O19" s="113"/>
      <c r="P19" s="113"/>
      <c r="Q19" s="114"/>
      <c r="R19" s="291"/>
    </row>
    <row r="20" spans="2:18">
      <c r="B20" s="117"/>
      <c r="C20" s="115"/>
      <c r="D20" s="116"/>
      <c r="E20" s="148"/>
      <c r="F20" s="115"/>
      <c r="G20" s="115"/>
      <c r="H20" s="115"/>
      <c r="I20" s="115"/>
      <c r="J20" s="116"/>
      <c r="K20" s="147"/>
      <c r="L20" s="113"/>
      <c r="M20" s="113"/>
      <c r="N20" s="113"/>
      <c r="O20" s="113"/>
      <c r="P20" s="113"/>
      <c r="Q20" s="114"/>
      <c r="R20" s="291"/>
    </row>
    <row r="21" spans="2:18">
      <c r="B21" s="117"/>
      <c r="C21" s="115"/>
      <c r="D21" s="116"/>
      <c r="E21" s="148"/>
      <c r="F21" s="115"/>
      <c r="G21" s="115"/>
      <c r="H21" s="115"/>
      <c r="I21" s="115"/>
      <c r="J21" s="116"/>
      <c r="K21" s="147"/>
      <c r="L21" s="113"/>
      <c r="M21" s="113"/>
      <c r="N21" s="113"/>
      <c r="O21" s="113"/>
      <c r="P21" s="113"/>
      <c r="Q21" s="114"/>
      <c r="R21" s="291"/>
    </row>
    <row r="22" spans="2:18">
      <c r="B22" s="117"/>
      <c r="C22" s="115"/>
      <c r="D22" s="116"/>
      <c r="E22" s="148"/>
      <c r="F22" s="115"/>
      <c r="G22" s="115"/>
      <c r="H22" s="115"/>
      <c r="I22" s="115"/>
      <c r="J22" s="116"/>
      <c r="K22" s="147"/>
      <c r="L22" s="113"/>
      <c r="M22" s="113"/>
      <c r="N22" s="113"/>
      <c r="O22" s="113"/>
      <c r="P22" s="113"/>
      <c r="Q22" s="114"/>
      <c r="R22" s="291"/>
    </row>
    <row r="23" spans="2:18">
      <c r="B23" s="117"/>
      <c r="C23" s="115"/>
      <c r="D23" s="116"/>
      <c r="E23" s="148"/>
      <c r="F23" s="115"/>
      <c r="G23" s="115"/>
      <c r="H23" s="115"/>
      <c r="I23" s="115"/>
      <c r="J23" s="116"/>
      <c r="K23" s="147"/>
      <c r="L23" s="113"/>
      <c r="M23" s="113"/>
      <c r="N23" s="113"/>
      <c r="O23" s="113"/>
      <c r="P23" s="113"/>
      <c r="Q23" s="114"/>
      <c r="R23" s="291"/>
    </row>
    <row r="24" spans="2:18" ht="15.75" thickBot="1">
      <c r="B24" s="117"/>
      <c r="C24" s="115"/>
      <c r="D24" s="116"/>
      <c r="E24" s="153"/>
      <c r="F24" s="121"/>
      <c r="G24" s="121"/>
      <c r="H24" s="121"/>
      <c r="I24" s="121"/>
      <c r="J24" s="124"/>
      <c r="K24" s="154"/>
      <c r="L24" s="155"/>
      <c r="M24" s="155"/>
      <c r="N24" s="155"/>
      <c r="O24" s="155"/>
      <c r="P24" s="155"/>
      <c r="Q24" s="156"/>
      <c r="R24" s="292"/>
    </row>
    <row r="25" spans="2:18" s="104" customFormat="1" ht="21" customHeight="1" thickBot="1">
      <c r="B25" s="458" t="s">
        <v>258</v>
      </c>
      <c r="C25" s="459"/>
      <c r="D25" s="459"/>
      <c r="E25" s="461"/>
      <c r="F25" s="461"/>
      <c r="G25" s="461"/>
      <c r="H25" s="461"/>
      <c r="I25" s="461"/>
      <c r="J25" s="461"/>
      <c r="K25" s="461"/>
      <c r="L25" s="461"/>
      <c r="M25" s="461"/>
      <c r="N25" s="461"/>
      <c r="O25" s="461"/>
      <c r="P25" s="461"/>
      <c r="Q25" s="461"/>
      <c r="R25" s="462"/>
    </row>
    <row r="26" spans="2:18">
      <c r="B26" s="117"/>
      <c r="C26" s="115"/>
      <c r="D26" s="116"/>
      <c r="E26" s="293"/>
      <c r="F26" s="294"/>
      <c r="G26" s="294"/>
      <c r="H26" s="294"/>
      <c r="I26" s="294"/>
      <c r="J26" s="295"/>
      <c r="K26" s="149"/>
      <c r="L26" s="150"/>
      <c r="M26" s="150"/>
      <c r="N26" s="150"/>
      <c r="O26" s="150"/>
      <c r="P26" s="150"/>
      <c r="Q26" s="151"/>
      <c r="R26" s="296"/>
    </row>
    <row r="27" spans="2:18">
      <c r="B27" s="117"/>
      <c r="C27" s="115"/>
      <c r="D27" s="116"/>
      <c r="E27" s="148"/>
      <c r="F27" s="115"/>
      <c r="G27" s="115"/>
      <c r="H27" s="115"/>
      <c r="I27" s="115"/>
      <c r="J27" s="116"/>
      <c r="K27" s="147"/>
      <c r="L27" s="113"/>
      <c r="M27" s="113"/>
      <c r="N27" s="113"/>
      <c r="O27" s="113"/>
      <c r="P27" s="113"/>
      <c r="Q27" s="114"/>
      <c r="R27" s="291"/>
    </row>
    <row r="28" spans="2:18">
      <c r="B28" s="117"/>
      <c r="C28" s="115"/>
      <c r="D28" s="116"/>
      <c r="E28" s="148"/>
      <c r="F28" s="115"/>
      <c r="G28" s="115"/>
      <c r="H28" s="115"/>
      <c r="I28" s="115"/>
      <c r="J28" s="116"/>
      <c r="K28" s="147"/>
      <c r="L28" s="113"/>
      <c r="M28" s="113"/>
      <c r="N28" s="113"/>
      <c r="O28" s="113"/>
      <c r="P28" s="113"/>
      <c r="Q28" s="114"/>
      <c r="R28" s="291"/>
    </row>
    <row r="29" spans="2:18">
      <c r="B29" s="117"/>
      <c r="C29" s="115"/>
      <c r="D29" s="116"/>
      <c r="E29" s="148"/>
      <c r="F29" s="115"/>
      <c r="G29" s="115"/>
      <c r="H29" s="115"/>
      <c r="I29" s="115"/>
      <c r="J29" s="116"/>
      <c r="K29" s="147"/>
      <c r="L29" s="113"/>
      <c r="M29" s="113"/>
      <c r="N29" s="113"/>
      <c r="O29" s="113"/>
      <c r="P29" s="113"/>
      <c r="Q29" s="114"/>
      <c r="R29" s="291"/>
    </row>
    <row r="30" spans="2:18">
      <c r="B30" s="117"/>
      <c r="C30" s="115"/>
      <c r="D30" s="116"/>
      <c r="E30" s="148"/>
      <c r="F30" s="115"/>
      <c r="G30" s="115"/>
      <c r="H30" s="115"/>
      <c r="I30" s="115"/>
      <c r="J30" s="116"/>
      <c r="K30" s="147"/>
      <c r="L30" s="113"/>
      <c r="M30" s="113"/>
      <c r="N30" s="113"/>
      <c r="O30" s="113"/>
      <c r="P30" s="113"/>
      <c r="Q30" s="114"/>
      <c r="R30" s="291"/>
    </row>
    <row r="31" spans="2:18">
      <c r="B31" s="117"/>
      <c r="C31" s="115"/>
      <c r="D31" s="116"/>
      <c r="E31" s="148"/>
      <c r="F31" s="115"/>
      <c r="G31" s="115"/>
      <c r="H31" s="115"/>
      <c r="I31" s="115"/>
      <c r="J31" s="116"/>
      <c r="K31" s="147"/>
      <c r="L31" s="113"/>
      <c r="M31" s="113"/>
      <c r="N31" s="113"/>
      <c r="O31" s="113"/>
      <c r="P31" s="113"/>
      <c r="Q31" s="114"/>
      <c r="R31" s="291"/>
    </row>
    <row r="32" spans="2:18">
      <c r="B32" s="117"/>
      <c r="C32" s="115"/>
      <c r="D32" s="116"/>
      <c r="E32" s="148"/>
      <c r="F32" s="115"/>
      <c r="G32" s="115"/>
      <c r="H32" s="115"/>
      <c r="I32" s="115"/>
      <c r="J32" s="116"/>
      <c r="K32" s="147"/>
      <c r="L32" s="113"/>
      <c r="M32" s="113"/>
      <c r="N32" s="113"/>
      <c r="O32" s="113"/>
      <c r="P32" s="113"/>
      <c r="Q32" s="114"/>
      <c r="R32" s="291"/>
    </row>
    <row r="33" spans="2:19" ht="15.75" thickBot="1">
      <c r="B33" s="152"/>
      <c r="C33" s="121"/>
      <c r="D33" s="124"/>
      <c r="E33" s="153"/>
      <c r="F33" s="121"/>
      <c r="G33" s="121"/>
      <c r="H33" s="121"/>
      <c r="I33" s="121"/>
      <c r="J33" s="124"/>
      <c r="K33" s="154"/>
      <c r="L33" s="155"/>
      <c r="M33" s="155"/>
      <c r="N33" s="155"/>
      <c r="O33" s="155"/>
      <c r="P33" s="155"/>
      <c r="Q33" s="156"/>
      <c r="R33" s="292"/>
    </row>
    <row r="34" spans="2:19" ht="15.75" thickBot="1">
      <c r="B34" s="5" t="s">
        <v>10</v>
      </c>
      <c r="C34" s="105"/>
      <c r="D34" s="105"/>
      <c r="E34" s="105"/>
      <c r="F34" s="105"/>
      <c r="G34" s="105"/>
      <c r="H34" s="105"/>
      <c r="I34" s="105"/>
      <c r="J34" s="105"/>
      <c r="K34" s="14"/>
      <c r="L34" s="14"/>
      <c r="M34" s="14"/>
      <c r="N34" s="14"/>
      <c r="O34" s="14"/>
      <c r="P34" s="14"/>
      <c r="Q34" s="14"/>
      <c r="R34" s="14"/>
      <c r="S34" s="14"/>
    </row>
    <row r="35" spans="2:19" ht="18">
      <c r="B35" s="452" t="s">
        <v>13</v>
      </c>
      <c r="C35" s="439"/>
      <c r="D35" s="439"/>
      <c r="E35" s="439"/>
      <c r="F35" s="439"/>
      <c r="G35" s="439"/>
      <c r="H35" s="406" t="s">
        <v>255</v>
      </c>
      <c r="I35" s="466"/>
      <c r="J35" s="467"/>
      <c r="K35" s="171">
        <v>500</v>
      </c>
      <c r="L35" s="171">
        <v>10</v>
      </c>
      <c r="M35" s="171">
        <v>700</v>
      </c>
      <c r="N35" s="171">
        <v>300</v>
      </c>
      <c r="O35" s="171">
        <v>500</v>
      </c>
      <c r="P35" s="150">
        <v>300</v>
      </c>
      <c r="Q35" s="172">
        <v>60</v>
      </c>
      <c r="S35" s="14"/>
    </row>
    <row r="36" spans="2:19" ht="18">
      <c r="B36" s="435" t="s">
        <v>14</v>
      </c>
      <c r="C36" s="468"/>
      <c r="D36" s="468"/>
      <c r="E36" s="468"/>
      <c r="F36" s="468"/>
      <c r="G36" s="468"/>
      <c r="H36" s="409" t="s">
        <v>256</v>
      </c>
      <c r="I36" s="448"/>
      <c r="J36" s="449"/>
      <c r="K36" s="173">
        <v>300</v>
      </c>
      <c r="L36" s="173">
        <v>2</v>
      </c>
      <c r="M36" s="173">
        <v>20</v>
      </c>
      <c r="N36" s="173">
        <v>20</v>
      </c>
      <c r="O36" s="173">
        <v>20</v>
      </c>
      <c r="P36" s="162">
        <v>20</v>
      </c>
      <c r="Q36" s="174">
        <v>20</v>
      </c>
      <c r="S36" s="139"/>
    </row>
    <row r="37" spans="2:19" ht="18.75" thickBot="1">
      <c r="B37" s="404" t="s">
        <v>15</v>
      </c>
      <c r="C37" s="469"/>
      <c r="D37" s="469"/>
      <c r="E37" s="469"/>
      <c r="F37" s="469"/>
      <c r="G37" s="469"/>
      <c r="H37" s="412" t="s">
        <v>257</v>
      </c>
      <c r="I37" s="450"/>
      <c r="J37" s="451"/>
      <c r="K37" s="175">
        <v>100</v>
      </c>
      <c r="L37" s="175">
        <v>0.5</v>
      </c>
      <c r="M37" s="175">
        <v>0.5</v>
      </c>
      <c r="N37" s="175">
        <v>0.5</v>
      </c>
      <c r="O37" s="175">
        <v>0.5</v>
      </c>
      <c r="P37" s="126">
        <v>1</v>
      </c>
      <c r="Q37" s="176">
        <v>0.02</v>
      </c>
      <c r="S37" s="139"/>
    </row>
    <row r="38" spans="2:19" ht="16.5">
      <c r="B38" s="142"/>
      <c r="C38" s="143"/>
      <c r="D38" s="143"/>
      <c r="E38" s="143"/>
      <c r="F38" s="143"/>
      <c r="G38" s="143"/>
      <c r="H38" s="144"/>
      <c r="I38" s="145"/>
      <c r="J38" s="145"/>
      <c r="K38" s="135"/>
      <c r="L38" s="135"/>
      <c r="M38" s="135"/>
      <c r="N38" s="135"/>
      <c r="O38" s="135"/>
      <c r="P38" s="139"/>
      <c r="Q38" s="135"/>
      <c r="S38" s="139"/>
    </row>
    <row r="39" spans="2:19">
      <c r="B39" s="5" t="s">
        <v>336</v>
      </c>
    </row>
    <row r="40" spans="2:19" ht="14.45" customHeight="1">
      <c r="B40" s="141" t="s">
        <v>335</v>
      </c>
    </row>
    <row r="41" spans="2:19">
      <c r="B41" s="13"/>
    </row>
    <row r="42" spans="2:19" ht="18">
      <c r="B42" s="136"/>
    </row>
  </sheetData>
  <sheetProtection sheet="1" formatCells="0" insertColumns="0" insertRows="0" selectLockedCells="1" sort="0" autoFilter="0" pivotTables="0"/>
  <mergeCells count="15">
    <mergeCell ref="H35:J35"/>
    <mergeCell ref="H36:J36"/>
    <mergeCell ref="H37:J37"/>
    <mergeCell ref="B35:G35"/>
    <mergeCell ref="B36:G36"/>
    <mergeCell ref="B37:G37"/>
    <mergeCell ref="B2:R2"/>
    <mergeCell ref="C3:R3"/>
    <mergeCell ref="B6:R6"/>
    <mergeCell ref="B15:R15"/>
    <mergeCell ref="B25:R25"/>
    <mergeCell ref="B4:D4"/>
    <mergeCell ref="E4:J4"/>
    <mergeCell ref="K4:Q4"/>
    <mergeCell ref="R4:R5"/>
  </mergeCells>
  <conditionalFormatting sqref="S36:S38 P35:P38 K7:Q7 R32:R33">
    <cfRule type="containsText" priority="257" stopIfTrue="1" operator="containsText" text="&lt;">
      <formula>NOT(ISERROR(SEARCH("&lt;",K7)))</formula>
    </cfRule>
    <cfRule type="cellIs" dxfId="26" priority="258" stopIfTrue="1" operator="greaterThan">
      <formula>K$35</formula>
    </cfRule>
    <cfRule type="cellIs" dxfId="25" priority="259" stopIfTrue="1" operator="greaterThan">
      <formula>K$36</formula>
    </cfRule>
    <cfRule type="cellIs" dxfId="24" priority="260" stopIfTrue="1" operator="greaterThan">
      <formula>K$37</formula>
    </cfRule>
  </conditionalFormatting>
  <conditionalFormatting sqref="K8:Q14">
    <cfRule type="containsText" priority="13" stopIfTrue="1" operator="containsText" text="&lt;">
      <formula>NOT(ISERROR(SEARCH("&lt;",K8)))</formula>
    </cfRule>
    <cfRule type="cellIs" dxfId="23" priority="14" stopIfTrue="1" operator="greaterThan">
      <formula>K$35</formula>
    </cfRule>
    <cfRule type="cellIs" dxfId="22" priority="15" stopIfTrue="1" operator="greaterThan">
      <formula>K$36</formula>
    </cfRule>
    <cfRule type="cellIs" dxfId="21" priority="16" stopIfTrue="1" operator="greaterThan">
      <formula>K$37</formula>
    </cfRule>
  </conditionalFormatting>
  <conditionalFormatting sqref="K16:Q24">
    <cfRule type="containsText" priority="9" stopIfTrue="1" operator="containsText" text="&lt;">
      <formula>NOT(ISERROR(SEARCH("&lt;",K16)))</formula>
    </cfRule>
    <cfRule type="cellIs" dxfId="20" priority="10" stopIfTrue="1" operator="greaterThan">
      <formula>K$35</formula>
    </cfRule>
    <cfRule type="cellIs" dxfId="19" priority="11" stopIfTrue="1" operator="greaterThan">
      <formula>K$36</formula>
    </cfRule>
    <cfRule type="cellIs" dxfId="18" priority="12" stopIfTrue="1" operator="greaterThan">
      <formula>K$37</formula>
    </cfRule>
  </conditionalFormatting>
  <conditionalFormatting sqref="K26:Q33">
    <cfRule type="containsText" priority="1" stopIfTrue="1" operator="containsText" text="&lt;">
      <formula>NOT(ISERROR(SEARCH("&lt;",K26)))</formula>
    </cfRule>
    <cfRule type="cellIs" dxfId="17" priority="2" stopIfTrue="1" operator="greaterThan">
      <formula>K$35</formula>
    </cfRule>
    <cfRule type="cellIs" dxfId="16" priority="3" stopIfTrue="1" operator="greaterThan">
      <formula>K$36</formula>
    </cfRule>
    <cfRule type="cellIs" dxfId="15" priority="4" stopIfTrue="1" operator="greaterThan">
      <formula>K$37</formula>
    </cfRule>
  </conditionalFormatting>
  <printOptions horizontalCentered="1"/>
  <pageMargins left="0.35433070866141736" right="0.35433070866141736" top="0.59055118110236227" bottom="0.39370078740157483" header="0.31496062992125984" footer="0.11811023622047245"/>
  <pageSetup paperSize="9" scale="78" orientation="landscape" r:id="rId1"/>
  <headerFooter alignWithMargins="0">
    <oddHeader>&amp;C&amp;"Trebuchet MS,Standaard"&amp;F</oddHeader>
    <oddFooter>&amp;L&amp;"Trebuchet MS,Standaard"Printdatum: &amp;D&amp;R&amp;"Trebuchet MS,Standaard"&amp;P/&amp;N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1:AI29"/>
  <sheetViews>
    <sheetView zoomScale="85" zoomScaleNormal="85" workbookViewId="0">
      <pane xSplit="1" ySplit="5" topLeftCell="B6" activePane="bottomRight" state="frozen"/>
      <selection activeCell="C15" sqref="C15"/>
      <selection pane="topRight" activeCell="C15" sqref="C15"/>
      <selection pane="bottomLeft" activeCell="C15" sqref="C15"/>
      <selection pane="bottomRight" activeCell="S20" sqref="S20"/>
    </sheetView>
  </sheetViews>
  <sheetFormatPr defaultColWidth="8.85546875" defaultRowHeight="15" outlineLevelCol="1"/>
  <cols>
    <col min="1" max="1" width="1.85546875" style="5" customWidth="1"/>
    <col min="2" max="2" width="9.5703125" style="5" customWidth="1"/>
    <col min="3" max="3" width="9.42578125" style="5" customWidth="1"/>
    <col min="4" max="8" width="8.7109375" style="5" customWidth="1"/>
    <col min="9" max="9" width="7.85546875" style="5" customWidth="1"/>
    <col min="10" max="10" width="7.7109375" style="5" customWidth="1"/>
    <col min="11" max="11" width="9.7109375" style="5" customWidth="1"/>
    <col min="12" max="22" width="10.28515625" style="5" customWidth="1" outlineLevel="1"/>
    <col min="23" max="33" width="9.85546875" style="5" customWidth="1"/>
    <col min="34" max="34" width="24.140625" style="5" customWidth="1"/>
    <col min="35" max="35" width="8.85546875" style="5"/>
    <col min="36" max="36" width="24.85546875" style="5" customWidth="1"/>
    <col min="37" max="37" width="20.85546875" style="5" customWidth="1"/>
    <col min="38" max="38" width="8.85546875" style="5"/>
    <col min="39" max="39" width="4.140625" style="5" customWidth="1"/>
    <col min="40" max="43" width="14.5703125" style="5" customWidth="1"/>
    <col min="44" max="16384" width="8.85546875" style="5"/>
  </cols>
  <sheetData>
    <row r="1" spans="2:35" ht="15.75" thickBot="1">
      <c r="B1" s="183"/>
      <c r="C1" s="183"/>
      <c r="D1" s="183"/>
      <c r="E1" s="183"/>
    </row>
    <row r="2" spans="2:35" ht="21" customHeight="1" thickBot="1">
      <c r="B2" s="419" t="s">
        <v>263</v>
      </c>
      <c r="C2" s="420"/>
      <c r="D2" s="420"/>
      <c r="E2" s="420"/>
      <c r="F2" s="420"/>
      <c r="G2" s="420"/>
      <c r="H2" s="420"/>
      <c r="I2" s="420"/>
      <c r="J2" s="420"/>
      <c r="K2" s="420"/>
      <c r="L2" s="420"/>
      <c r="M2" s="420"/>
      <c r="N2" s="420"/>
      <c r="O2" s="420"/>
      <c r="P2" s="420"/>
      <c r="Q2" s="420"/>
      <c r="R2" s="420"/>
      <c r="S2" s="420"/>
      <c r="T2" s="420"/>
      <c r="U2" s="420"/>
      <c r="V2" s="420"/>
      <c r="W2" s="420"/>
      <c r="X2" s="420"/>
      <c r="Y2" s="420"/>
      <c r="Z2" s="420"/>
      <c r="AA2" s="420"/>
      <c r="AB2" s="420"/>
      <c r="AC2" s="420"/>
      <c r="AD2" s="420"/>
      <c r="AE2" s="420"/>
      <c r="AF2" s="420"/>
      <c r="AG2" s="421"/>
    </row>
    <row r="3" spans="2:35" ht="21" customHeight="1" thickBot="1">
      <c r="B3" s="194" t="s">
        <v>240</v>
      </c>
      <c r="C3" s="470" t="str">
        <f>Gebruiksaanwijzing!B3</f>
        <v>BOF_SL_7000: Tankstationstraat 666 te Erembodegem</v>
      </c>
      <c r="D3" s="471"/>
      <c r="E3" s="471"/>
      <c r="F3" s="471"/>
      <c r="G3" s="471"/>
      <c r="H3" s="471"/>
      <c r="I3" s="471"/>
      <c r="J3" s="471"/>
      <c r="K3" s="471"/>
      <c r="L3" s="471"/>
      <c r="M3" s="471"/>
      <c r="N3" s="471"/>
      <c r="O3" s="471"/>
      <c r="P3" s="471"/>
      <c r="Q3" s="471"/>
      <c r="R3" s="471"/>
      <c r="S3" s="471"/>
      <c r="T3" s="471"/>
      <c r="U3" s="471"/>
      <c r="V3" s="471"/>
      <c r="W3" s="471"/>
      <c r="X3" s="471"/>
      <c r="Y3" s="471"/>
      <c r="Z3" s="471"/>
      <c r="AA3" s="471"/>
      <c r="AB3" s="471"/>
      <c r="AC3" s="471"/>
      <c r="AD3" s="471"/>
      <c r="AE3" s="471"/>
      <c r="AF3" s="471"/>
      <c r="AG3" s="472"/>
    </row>
    <row r="4" spans="2:35" ht="18.75" thickBot="1">
      <c r="B4" s="184"/>
      <c r="C4" s="476" t="s">
        <v>80</v>
      </c>
      <c r="D4" s="477"/>
      <c r="E4" s="477"/>
      <c r="F4" s="477"/>
      <c r="G4" s="477"/>
      <c r="H4" s="477"/>
      <c r="I4" s="477"/>
      <c r="J4" s="477"/>
      <c r="K4" s="478"/>
      <c r="L4" s="476" t="s">
        <v>262</v>
      </c>
      <c r="M4" s="477"/>
      <c r="N4" s="477"/>
      <c r="O4" s="477"/>
      <c r="P4" s="477"/>
      <c r="Q4" s="477"/>
      <c r="R4" s="477"/>
      <c r="S4" s="477"/>
      <c r="T4" s="477"/>
      <c r="U4" s="477"/>
      <c r="V4" s="477"/>
      <c r="W4" s="476" t="s">
        <v>81</v>
      </c>
      <c r="X4" s="477"/>
      <c r="Y4" s="477"/>
      <c r="Z4" s="477"/>
      <c r="AA4" s="477"/>
      <c r="AB4" s="477"/>
      <c r="AC4" s="477"/>
      <c r="AD4" s="477"/>
      <c r="AE4" s="477"/>
      <c r="AF4" s="477"/>
      <c r="AG4" s="478"/>
    </row>
    <row r="5" spans="2:35" ht="60.6" customHeight="1" thickBot="1">
      <c r="B5" s="195" t="s">
        <v>82</v>
      </c>
      <c r="C5" s="196" t="s">
        <v>83</v>
      </c>
      <c r="D5" s="197" t="s">
        <v>141</v>
      </c>
      <c r="E5" s="197" t="s">
        <v>142</v>
      </c>
      <c r="F5" s="197" t="s">
        <v>163</v>
      </c>
      <c r="G5" s="197" t="s">
        <v>129</v>
      </c>
      <c r="H5" s="198" t="s">
        <v>145</v>
      </c>
      <c r="I5" s="198" t="s">
        <v>264</v>
      </c>
      <c r="J5" s="198" t="s">
        <v>265</v>
      </c>
      <c r="K5" s="199" t="s">
        <v>84</v>
      </c>
      <c r="L5" s="200" t="s">
        <v>130</v>
      </c>
      <c r="M5" s="201" t="s">
        <v>131</v>
      </c>
      <c r="N5" s="201" t="s">
        <v>132</v>
      </c>
      <c r="O5" s="201" t="s">
        <v>133</v>
      </c>
      <c r="P5" s="201" t="s">
        <v>134</v>
      </c>
      <c r="Q5" s="201" t="s">
        <v>135</v>
      </c>
      <c r="R5" s="202" t="s">
        <v>136</v>
      </c>
      <c r="S5" s="198" t="s">
        <v>137</v>
      </c>
      <c r="T5" s="198" t="s">
        <v>138</v>
      </c>
      <c r="U5" s="198" t="s">
        <v>139</v>
      </c>
      <c r="V5" s="199" t="s">
        <v>140</v>
      </c>
      <c r="W5" s="200" t="s">
        <v>130</v>
      </c>
      <c r="X5" s="201" t="s">
        <v>131</v>
      </c>
      <c r="Y5" s="201" t="s">
        <v>132</v>
      </c>
      <c r="Z5" s="201" t="s">
        <v>133</v>
      </c>
      <c r="AA5" s="201" t="s">
        <v>134</v>
      </c>
      <c r="AB5" s="201" t="s">
        <v>135</v>
      </c>
      <c r="AC5" s="202" t="s">
        <v>136</v>
      </c>
      <c r="AD5" s="202" t="s">
        <v>137</v>
      </c>
      <c r="AE5" s="202" t="s">
        <v>161</v>
      </c>
      <c r="AF5" s="202" t="s">
        <v>139</v>
      </c>
      <c r="AG5" s="203" t="s">
        <v>162</v>
      </c>
    </row>
    <row r="6" spans="2:35">
      <c r="B6" s="204">
        <v>42355</v>
      </c>
      <c r="C6" s="107" t="s">
        <v>127</v>
      </c>
      <c r="D6" s="205">
        <v>0.63888888888888895</v>
      </c>
      <c r="E6" s="205">
        <v>0.65277777777777779</v>
      </c>
      <c r="F6" s="214">
        <f>(E6-D6)*24*60</f>
        <v>19.999999999999929</v>
      </c>
      <c r="G6" s="206">
        <v>106.16</v>
      </c>
      <c r="H6" s="185">
        <f t="shared" ref="H6:H11" si="0">(F6)*G6/1000</f>
        <v>2.1231999999999926</v>
      </c>
      <c r="I6" s="108">
        <v>10</v>
      </c>
      <c r="J6" s="108">
        <v>1000</v>
      </c>
      <c r="K6" s="186">
        <f t="shared" ref="K6:K11" si="1">+H6/1000*273/(273+I6)*J6/1013</f>
        <v>2.0218906860983818E-3</v>
      </c>
      <c r="L6" s="207">
        <v>50</v>
      </c>
      <c r="M6" s="208">
        <v>50</v>
      </c>
      <c r="N6" s="208">
        <v>50</v>
      </c>
      <c r="O6" s="208">
        <v>50</v>
      </c>
      <c r="P6" s="208">
        <v>50</v>
      </c>
      <c r="Q6" s="208">
        <v>50</v>
      </c>
      <c r="R6" s="209">
        <v>10</v>
      </c>
      <c r="S6" s="210">
        <v>400</v>
      </c>
      <c r="T6" s="210">
        <v>400</v>
      </c>
      <c r="U6" s="210">
        <v>400</v>
      </c>
      <c r="V6" s="211">
        <v>0</v>
      </c>
      <c r="W6" s="187">
        <f t="shared" ref="W6:AG6" si="2">+L6/$K6/1000</f>
        <v>24.729329010602648</v>
      </c>
      <c r="X6" s="188">
        <f t="shared" si="2"/>
        <v>24.729329010602648</v>
      </c>
      <c r="Y6" s="188">
        <f t="shared" si="2"/>
        <v>24.729329010602648</v>
      </c>
      <c r="Z6" s="188">
        <f t="shared" si="2"/>
        <v>24.729329010602648</v>
      </c>
      <c r="AA6" s="188">
        <f t="shared" si="2"/>
        <v>24.729329010602648</v>
      </c>
      <c r="AB6" s="188">
        <f t="shared" si="2"/>
        <v>24.729329010602648</v>
      </c>
      <c r="AC6" s="188">
        <f t="shared" si="2"/>
        <v>4.9458658021205295</v>
      </c>
      <c r="AD6" s="188">
        <f t="shared" si="2"/>
        <v>197.83463208482118</v>
      </c>
      <c r="AE6" s="188">
        <f t="shared" si="2"/>
        <v>197.83463208482118</v>
      </c>
      <c r="AF6" s="188">
        <f t="shared" si="2"/>
        <v>197.83463208482118</v>
      </c>
      <c r="AG6" s="189">
        <f t="shared" si="2"/>
        <v>0</v>
      </c>
    </row>
    <row r="7" spans="2:35">
      <c r="B7" s="212">
        <v>42439</v>
      </c>
      <c r="C7" s="117" t="s">
        <v>128</v>
      </c>
      <c r="D7" s="205">
        <v>0.68055555555555547</v>
      </c>
      <c r="E7" s="205">
        <v>0.69444444444444398</v>
      </c>
      <c r="F7" s="214">
        <f t="shared" ref="F7:F11" si="3">(E7-D7)*24*60</f>
        <v>19.999999999999449</v>
      </c>
      <c r="G7" s="206">
        <v>107.16</v>
      </c>
      <c r="H7" s="185">
        <f t="shared" si="0"/>
        <v>2.1431999999999407</v>
      </c>
      <c r="I7" s="108">
        <v>10</v>
      </c>
      <c r="J7" s="108">
        <v>800</v>
      </c>
      <c r="K7" s="186">
        <f t="shared" si="1"/>
        <v>1.6327491026548405E-3</v>
      </c>
      <c r="L7" s="207">
        <v>50</v>
      </c>
      <c r="M7" s="208">
        <v>50</v>
      </c>
      <c r="N7" s="208">
        <v>50</v>
      </c>
      <c r="O7" s="208">
        <v>50</v>
      </c>
      <c r="P7" s="208">
        <v>50</v>
      </c>
      <c r="Q7" s="208">
        <v>50</v>
      </c>
      <c r="R7" s="209">
        <v>10</v>
      </c>
      <c r="S7" s="210">
        <v>400</v>
      </c>
      <c r="T7" s="210">
        <v>400</v>
      </c>
      <c r="U7" s="210">
        <v>400</v>
      </c>
      <c r="V7" s="211">
        <v>0</v>
      </c>
      <c r="W7" s="187">
        <f t="shared" ref="W7:W11" si="4">+L7/$K7/1000</f>
        <v>30.623198578826525</v>
      </c>
      <c r="X7" s="188">
        <f t="shared" ref="X7:X11" si="5">+M7/$K7/1000</f>
        <v>30.623198578826525</v>
      </c>
      <c r="Y7" s="188">
        <f t="shared" ref="Y7:Y11" si="6">+N7/$K7/1000</f>
        <v>30.623198578826525</v>
      </c>
      <c r="Z7" s="188">
        <f t="shared" ref="Z7:Z11" si="7">+O7/$K7/1000</f>
        <v>30.623198578826525</v>
      </c>
      <c r="AA7" s="188">
        <f t="shared" ref="AA7:AA11" si="8">+P7/$K7/1000</f>
        <v>30.623198578826525</v>
      </c>
      <c r="AB7" s="188">
        <f t="shared" ref="AB7:AB11" si="9">+Q7/$K7/1000</f>
        <v>30.623198578826525</v>
      </c>
      <c r="AC7" s="188">
        <f t="shared" ref="AC7:AC11" si="10">+R7/$K7/1000</f>
        <v>6.1246397157653059</v>
      </c>
      <c r="AD7" s="188">
        <f t="shared" ref="AD7:AD11" si="11">+S7/$K7/1000</f>
        <v>244.9855886306122</v>
      </c>
      <c r="AE7" s="188">
        <f t="shared" ref="AE7:AE11" si="12">+T7/$K7/1000</f>
        <v>244.9855886306122</v>
      </c>
      <c r="AF7" s="188">
        <f t="shared" ref="AF7:AF11" si="13">+U7/$K7/1000</f>
        <v>244.9855886306122</v>
      </c>
      <c r="AG7" s="189">
        <f t="shared" ref="AG7:AG11" si="14">+V7/$K7/1000</f>
        <v>0</v>
      </c>
    </row>
    <row r="8" spans="2:35">
      <c r="B8" s="213">
        <v>42489</v>
      </c>
      <c r="C8" s="107" t="s">
        <v>127</v>
      </c>
      <c r="D8" s="205">
        <v>0.70833333333333304</v>
      </c>
      <c r="E8" s="205">
        <v>0.73611111111111105</v>
      </c>
      <c r="F8" s="214">
        <f t="shared" si="3"/>
        <v>40.000000000000341</v>
      </c>
      <c r="G8" s="206">
        <v>108.16</v>
      </c>
      <c r="H8" s="185">
        <f t="shared" si="0"/>
        <v>4.3264000000000369</v>
      </c>
      <c r="I8" s="108">
        <v>14</v>
      </c>
      <c r="J8" s="108">
        <v>900</v>
      </c>
      <c r="K8" s="186">
        <f t="shared" si="1"/>
        <v>3.6562887342595353E-3</v>
      </c>
      <c r="L8" s="207">
        <v>50</v>
      </c>
      <c r="M8" s="208">
        <v>50</v>
      </c>
      <c r="N8" s="208">
        <v>50</v>
      </c>
      <c r="O8" s="208">
        <v>50</v>
      </c>
      <c r="P8" s="208">
        <v>50</v>
      </c>
      <c r="Q8" s="208">
        <v>50</v>
      </c>
      <c r="R8" s="209">
        <v>10</v>
      </c>
      <c r="S8" s="210">
        <v>400</v>
      </c>
      <c r="T8" s="210">
        <v>400</v>
      </c>
      <c r="U8" s="210">
        <v>400</v>
      </c>
      <c r="V8" s="211">
        <v>0</v>
      </c>
      <c r="W8" s="187">
        <f t="shared" si="4"/>
        <v>13.675068801732888</v>
      </c>
      <c r="X8" s="188">
        <f t="shared" si="5"/>
        <v>13.675068801732888</v>
      </c>
      <c r="Y8" s="188">
        <f t="shared" si="6"/>
        <v>13.675068801732888</v>
      </c>
      <c r="Z8" s="188">
        <f t="shared" si="7"/>
        <v>13.675068801732888</v>
      </c>
      <c r="AA8" s="188">
        <f t="shared" si="8"/>
        <v>13.675068801732888</v>
      </c>
      <c r="AB8" s="188">
        <f t="shared" si="9"/>
        <v>13.675068801732888</v>
      </c>
      <c r="AC8" s="188">
        <f t="shared" si="10"/>
        <v>2.7350137603465772</v>
      </c>
      <c r="AD8" s="188">
        <f t="shared" si="11"/>
        <v>109.4005504138631</v>
      </c>
      <c r="AE8" s="188">
        <f t="shared" si="12"/>
        <v>109.4005504138631</v>
      </c>
      <c r="AF8" s="188">
        <f t="shared" si="13"/>
        <v>109.4005504138631</v>
      </c>
      <c r="AG8" s="189">
        <f t="shared" si="14"/>
        <v>0</v>
      </c>
    </row>
    <row r="9" spans="2:35">
      <c r="B9" s="213">
        <v>42587</v>
      </c>
      <c r="C9" s="117" t="s">
        <v>128</v>
      </c>
      <c r="D9" s="205">
        <v>0.75</v>
      </c>
      <c r="E9" s="205">
        <v>0.77777777777777801</v>
      </c>
      <c r="F9" s="214">
        <f t="shared" si="3"/>
        <v>40.000000000000341</v>
      </c>
      <c r="G9" s="206">
        <v>109.16</v>
      </c>
      <c r="H9" s="185">
        <f t="shared" si="0"/>
        <v>4.3664000000000369</v>
      </c>
      <c r="I9" s="108">
        <v>20</v>
      </c>
      <c r="J9" s="108">
        <v>900</v>
      </c>
      <c r="K9" s="186">
        <f t="shared" si="1"/>
        <v>3.6145281308855495E-3</v>
      </c>
      <c r="L9" s="207">
        <v>50</v>
      </c>
      <c r="M9" s="208">
        <v>50</v>
      </c>
      <c r="N9" s="208">
        <v>50</v>
      </c>
      <c r="O9" s="208">
        <v>50</v>
      </c>
      <c r="P9" s="208">
        <v>50</v>
      </c>
      <c r="Q9" s="208">
        <v>50</v>
      </c>
      <c r="R9" s="209">
        <v>10</v>
      </c>
      <c r="S9" s="210">
        <v>400</v>
      </c>
      <c r="T9" s="210">
        <v>400</v>
      </c>
      <c r="U9" s="210">
        <v>400</v>
      </c>
      <c r="V9" s="211">
        <v>0</v>
      </c>
      <c r="W9" s="187">
        <f t="shared" si="4"/>
        <v>13.833064286526977</v>
      </c>
      <c r="X9" s="188">
        <f t="shared" si="5"/>
        <v>13.833064286526977</v>
      </c>
      <c r="Y9" s="188">
        <f t="shared" si="6"/>
        <v>13.833064286526977</v>
      </c>
      <c r="Z9" s="188">
        <f t="shared" si="7"/>
        <v>13.833064286526977</v>
      </c>
      <c r="AA9" s="188">
        <f t="shared" si="8"/>
        <v>13.833064286526977</v>
      </c>
      <c r="AB9" s="188">
        <f t="shared" si="9"/>
        <v>13.833064286526977</v>
      </c>
      <c r="AC9" s="188">
        <f t="shared" si="10"/>
        <v>2.7666128573053954</v>
      </c>
      <c r="AD9" s="188">
        <f t="shared" si="11"/>
        <v>110.66451429221581</v>
      </c>
      <c r="AE9" s="188">
        <f t="shared" si="12"/>
        <v>110.66451429221581</v>
      </c>
      <c r="AF9" s="188">
        <f t="shared" si="13"/>
        <v>110.66451429221581</v>
      </c>
      <c r="AG9" s="189">
        <f t="shared" si="14"/>
        <v>0</v>
      </c>
    </row>
    <row r="10" spans="2:35">
      <c r="B10" s="213">
        <v>42773</v>
      </c>
      <c r="C10" s="107" t="s">
        <v>127</v>
      </c>
      <c r="D10" s="205">
        <v>0.79166666666666696</v>
      </c>
      <c r="E10" s="205">
        <v>0.81944444444444398</v>
      </c>
      <c r="F10" s="214">
        <f t="shared" si="3"/>
        <v>39.999999999998899</v>
      </c>
      <c r="G10" s="206">
        <v>110.16</v>
      </c>
      <c r="H10" s="185">
        <f t="shared" si="0"/>
        <v>4.4063999999998789</v>
      </c>
      <c r="I10" s="108">
        <v>10</v>
      </c>
      <c r="J10" s="108">
        <v>600</v>
      </c>
      <c r="K10" s="186">
        <f t="shared" si="1"/>
        <v>2.517688145975046E-3</v>
      </c>
      <c r="L10" s="207">
        <v>50</v>
      </c>
      <c r="M10" s="208">
        <v>50</v>
      </c>
      <c r="N10" s="208">
        <v>50</v>
      </c>
      <c r="O10" s="208">
        <v>50</v>
      </c>
      <c r="P10" s="208">
        <v>50</v>
      </c>
      <c r="Q10" s="208">
        <v>50</v>
      </c>
      <c r="R10" s="209">
        <v>10</v>
      </c>
      <c r="S10" s="210">
        <v>400</v>
      </c>
      <c r="T10" s="210">
        <v>400</v>
      </c>
      <c r="U10" s="210">
        <v>400</v>
      </c>
      <c r="V10" s="211">
        <v>0</v>
      </c>
      <c r="W10" s="187">
        <f t="shared" si="4"/>
        <v>19.859488983944868</v>
      </c>
      <c r="X10" s="188">
        <f t="shared" si="5"/>
        <v>19.859488983944868</v>
      </c>
      <c r="Y10" s="188">
        <f t="shared" si="6"/>
        <v>19.859488983944868</v>
      </c>
      <c r="Z10" s="188">
        <f t="shared" si="7"/>
        <v>19.859488983944868</v>
      </c>
      <c r="AA10" s="188">
        <f t="shared" si="8"/>
        <v>19.859488983944868</v>
      </c>
      <c r="AB10" s="188">
        <f t="shared" si="9"/>
        <v>19.859488983944868</v>
      </c>
      <c r="AC10" s="188">
        <f t="shared" si="10"/>
        <v>3.9718977967889733</v>
      </c>
      <c r="AD10" s="188">
        <f t="shared" si="11"/>
        <v>158.87591187155894</v>
      </c>
      <c r="AE10" s="188">
        <f t="shared" si="12"/>
        <v>158.87591187155894</v>
      </c>
      <c r="AF10" s="188">
        <f t="shared" si="13"/>
        <v>158.87591187155894</v>
      </c>
      <c r="AG10" s="189">
        <f t="shared" si="14"/>
        <v>0</v>
      </c>
    </row>
    <row r="11" spans="2:35">
      <c r="B11" s="213">
        <v>42902</v>
      </c>
      <c r="C11" s="218" t="s">
        <v>128</v>
      </c>
      <c r="D11" s="219">
        <v>0.83333333333333304</v>
      </c>
      <c r="E11" s="219">
        <v>0.90277777777777779</v>
      </c>
      <c r="F11" s="214">
        <f t="shared" si="3"/>
        <v>100.00000000000044</v>
      </c>
      <c r="G11" s="220">
        <v>111.16</v>
      </c>
      <c r="H11" s="221">
        <f t="shared" si="0"/>
        <v>11.116000000000049</v>
      </c>
      <c r="I11" s="227">
        <v>10</v>
      </c>
      <c r="J11" s="227">
        <v>900</v>
      </c>
      <c r="K11" s="222">
        <f t="shared" si="1"/>
        <v>9.5270361623977055E-3</v>
      </c>
      <c r="L11" s="207">
        <v>50</v>
      </c>
      <c r="M11" s="208">
        <v>50</v>
      </c>
      <c r="N11" s="208">
        <v>50</v>
      </c>
      <c r="O11" s="208">
        <v>50</v>
      </c>
      <c r="P11" s="208">
        <v>50</v>
      </c>
      <c r="Q11" s="208">
        <v>50</v>
      </c>
      <c r="R11" s="209">
        <v>100</v>
      </c>
      <c r="S11" s="210">
        <v>400</v>
      </c>
      <c r="T11" s="210">
        <v>400</v>
      </c>
      <c r="U11" s="210">
        <v>400</v>
      </c>
      <c r="V11" s="211">
        <v>0</v>
      </c>
      <c r="W11" s="187">
        <f t="shared" si="4"/>
        <v>5.2482219178872427</v>
      </c>
      <c r="X11" s="188">
        <f t="shared" si="5"/>
        <v>5.2482219178872427</v>
      </c>
      <c r="Y11" s="188">
        <f t="shared" si="6"/>
        <v>5.2482219178872427</v>
      </c>
      <c r="Z11" s="188">
        <f t="shared" si="7"/>
        <v>5.2482219178872427</v>
      </c>
      <c r="AA11" s="188">
        <f t="shared" si="8"/>
        <v>5.2482219178872427</v>
      </c>
      <c r="AB11" s="188">
        <f t="shared" si="9"/>
        <v>5.2482219178872427</v>
      </c>
      <c r="AC11" s="188">
        <f t="shared" si="10"/>
        <v>10.496443835774485</v>
      </c>
      <c r="AD11" s="188">
        <f t="shared" si="11"/>
        <v>41.985775343097941</v>
      </c>
      <c r="AE11" s="188">
        <f t="shared" si="12"/>
        <v>41.985775343097941</v>
      </c>
      <c r="AF11" s="188">
        <f t="shared" si="13"/>
        <v>41.985775343097941</v>
      </c>
      <c r="AG11" s="189">
        <f t="shared" si="14"/>
        <v>0</v>
      </c>
    </row>
    <row r="12" spans="2:35" ht="15.75" thickBot="1">
      <c r="B12" s="215"/>
      <c r="C12" s="216"/>
      <c r="D12" s="223"/>
      <c r="E12" s="223"/>
      <c r="F12" s="224"/>
      <c r="G12" s="217"/>
      <c r="H12" s="225"/>
      <c r="I12" s="228"/>
      <c r="J12" s="228"/>
      <c r="K12" s="226"/>
      <c r="L12" s="229"/>
      <c r="M12" s="230"/>
      <c r="N12" s="230"/>
      <c r="O12" s="230"/>
      <c r="P12" s="230"/>
      <c r="Q12" s="230"/>
      <c r="R12" s="231"/>
      <c r="S12" s="231"/>
      <c r="T12" s="231"/>
      <c r="U12" s="231"/>
      <c r="V12" s="232"/>
      <c r="W12" s="233" t="e">
        <f t="shared" ref="W12" si="15">+L12/$K12/1000000</f>
        <v>#DIV/0!</v>
      </c>
      <c r="X12" s="234" t="e">
        <f t="shared" ref="X12" si="16">+M12/$K12/1000000</f>
        <v>#DIV/0!</v>
      </c>
      <c r="Y12" s="234" t="e">
        <f t="shared" ref="Y12" si="17">+N12/$K12/1000000</f>
        <v>#DIV/0!</v>
      </c>
      <c r="Z12" s="234" t="e">
        <f t="shared" ref="Z12" si="18">+O12/$K12/1000000</f>
        <v>#DIV/0!</v>
      </c>
      <c r="AA12" s="234" t="e">
        <f t="shared" ref="AA12" si="19">+P12/$K12/1000000</f>
        <v>#DIV/0!</v>
      </c>
      <c r="AB12" s="234" t="e">
        <f t="shared" ref="AB12" si="20">+Q12/$K12/1000000</f>
        <v>#DIV/0!</v>
      </c>
      <c r="AC12" s="234" t="e">
        <f t="shared" ref="AC12" si="21">+R12/$K12/1000000</f>
        <v>#DIV/0!</v>
      </c>
      <c r="AD12" s="234" t="e">
        <f t="shared" ref="AD12" si="22">+S12/$K12/1000000</f>
        <v>#DIV/0!</v>
      </c>
      <c r="AE12" s="234" t="e">
        <f t="shared" ref="AE12" si="23">+T12/$K12/1000000</f>
        <v>#DIV/0!</v>
      </c>
      <c r="AF12" s="234" t="e">
        <f t="shared" ref="AF12" si="24">+U12/$K12/1000000</f>
        <v>#DIV/0!</v>
      </c>
      <c r="AG12" s="235" t="e">
        <f t="shared" ref="AG12" si="25">+V12/$K12/1000000</f>
        <v>#DIV/0!</v>
      </c>
    </row>
    <row r="14" spans="2:35" ht="18.75" thickBot="1">
      <c r="B14" s="190" t="s">
        <v>146</v>
      </c>
      <c r="G14" s="191"/>
      <c r="H14" s="13"/>
      <c r="W14" s="137" t="s">
        <v>10</v>
      </c>
      <c r="X14" s="134"/>
      <c r="Y14" s="105"/>
      <c r="Z14" s="105"/>
      <c r="AA14" s="105"/>
      <c r="AB14" s="105"/>
      <c r="AC14" s="105"/>
      <c r="AD14" s="105"/>
      <c r="AE14" s="14"/>
      <c r="AF14" s="14"/>
      <c r="AG14" s="14"/>
      <c r="AH14" s="14"/>
      <c r="AI14" s="14"/>
    </row>
    <row r="15" spans="2:35" ht="24" customHeight="1" thickBot="1">
      <c r="W15" s="484" t="s">
        <v>110</v>
      </c>
      <c r="X15" s="485"/>
      <c r="Y15" s="485"/>
      <c r="Z15" s="485"/>
      <c r="AA15" s="485"/>
      <c r="AB15" s="479" t="s">
        <v>160</v>
      </c>
      <c r="AC15" s="480"/>
      <c r="AD15" s="480"/>
      <c r="AE15" s="481" t="s">
        <v>144</v>
      </c>
      <c r="AF15" s="482"/>
      <c r="AG15" s="483"/>
    </row>
    <row r="16" spans="2:35" ht="24" customHeight="1" thickBot="1">
      <c r="D16" s="192"/>
      <c r="F16" s="193"/>
      <c r="W16" s="308">
        <f>VLOOKUP($AE$15,$W$26:$AH$29,2,FALSE)</f>
        <v>30000</v>
      </c>
      <c r="X16" s="308">
        <f>VLOOKUP($AE$15,$W$26:$AH$29,3,FALSE)</f>
        <v>1500</v>
      </c>
      <c r="Y16" s="308">
        <f>VLOOKUP($AE$15,$W$26:$AH$29,4,FALSE)</f>
        <v>30000</v>
      </c>
      <c r="Z16" s="308">
        <f>VLOOKUP($AE$15,$W$26:$AH$29,5,FALSE)</f>
        <v>1600</v>
      </c>
      <c r="AA16" s="308">
        <f>VLOOKUP($AE$15,$W$26:$AH$29,6,FALSE)</f>
        <v>300</v>
      </c>
      <c r="AB16" s="308">
        <f>VLOOKUP($AE$15,$W$26:$AH$29,7,FALSE)</f>
        <v>300</v>
      </c>
      <c r="AC16" s="308">
        <f>VLOOKUP($AE$15,$W$26:$AH$29,8,FALSE)</f>
        <v>5</v>
      </c>
      <c r="AD16" s="308">
        <f>VLOOKUP($AE$15,$W$26:$AH$29,9,FALSE)</f>
        <v>400</v>
      </c>
      <c r="AE16" s="308">
        <f>VLOOKUP($AE$15,$W$26:$AH$29,10,FALSE)</f>
        <v>20000</v>
      </c>
      <c r="AF16" s="308">
        <f>VLOOKUP($AE$15,$W$26:$AH$29,11,FALSE)</f>
        <v>1400</v>
      </c>
      <c r="AG16" s="308">
        <f>VLOOKUP($AE$15,$W$26:$AH$29,12,FALSE)</f>
        <v>0.7</v>
      </c>
    </row>
    <row r="17" spans="6:34">
      <c r="F17" s="193"/>
    </row>
    <row r="19" spans="6:34" ht="56.25" customHeight="1"/>
    <row r="21" spans="6:34">
      <c r="K21" s="309"/>
      <c r="L21" s="309"/>
      <c r="M21" s="309"/>
      <c r="N21" s="309"/>
      <c r="O21" s="309"/>
      <c r="P21" s="309"/>
      <c r="Q21" s="309"/>
      <c r="R21" s="309"/>
      <c r="S21" s="309"/>
      <c r="T21" s="309"/>
      <c r="U21" s="309"/>
      <c r="V21" s="309"/>
      <c r="W21" s="309"/>
      <c r="X21" s="309"/>
      <c r="Y21" s="309"/>
      <c r="Z21" s="309"/>
      <c r="AA21" s="309"/>
      <c r="AB21" s="309"/>
      <c r="AC21" s="309"/>
      <c r="AD21" s="309"/>
      <c r="AE21" s="309"/>
      <c r="AF21" s="309"/>
      <c r="AG21" s="309"/>
      <c r="AH21" s="309"/>
    </row>
    <row r="22" spans="6:34" ht="15.75" thickBot="1">
      <c r="K22" s="309"/>
      <c r="L22" s="309"/>
      <c r="M22" s="309"/>
      <c r="N22" s="309"/>
      <c r="O22" s="309"/>
      <c r="P22" s="309"/>
      <c r="Q22" s="309"/>
      <c r="R22" s="309"/>
      <c r="S22" s="309"/>
      <c r="T22" s="309"/>
      <c r="U22" s="309"/>
      <c r="V22" s="309"/>
      <c r="W22" s="309"/>
      <c r="X22" s="309"/>
      <c r="Y22" s="309"/>
      <c r="Z22" s="309"/>
      <c r="AA22" s="309"/>
      <c r="AB22" s="309"/>
      <c r="AC22" s="309"/>
      <c r="AD22" s="309"/>
      <c r="AE22" s="309"/>
      <c r="AF22" s="309"/>
      <c r="AG22" s="309"/>
      <c r="AH22" s="309"/>
    </row>
    <row r="23" spans="6:34" ht="17.25" thickBot="1">
      <c r="K23" s="309"/>
      <c r="L23" s="309"/>
      <c r="M23" s="309"/>
      <c r="N23" s="309"/>
      <c r="O23" s="309"/>
      <c r="P23" s="309"/>
      <c r="Q23" s="309"/>
      <c r="R23" s="309"/>
      <c r="S23" s="309"/>
      <c r="T23" s="309"/>
      <c r="U23" s="309"/>
      <c r="V23" s="309"/>
      <c r="W23" s="473" t="s">
        <v>312</v>
      </c>
      <c r="X23" s="474"/>
      <c r="Y23" s="474"/>
      <c r="Z23" s="475"/>
      <c r="AA23" s="309"/>
      <c r="AB23" s="309"/>
      <c r="AC23" s="309"/>
      <c r="AD23" s="309"/>
      <c r="AE23" s="309"/>
      <c r="AF23" s="309"/>
      <c r="AG23" s="309"/>
      <c r="AH23" s="309"/>
    </row>
    <row r="24" spans="6:34">
      <c r="K24" s="309"/>
      <c r="L24" s="309"/>
      <c r="M24" s="309"/>
      <c r="N24" s="309"/>
      <c r="O24" s="309"/>
      <c r="P24" s="309"/>
      <c r="Q24" s="309"/>
      <c r="R24" s="309"/>
      <c r="S24" s="309"/>
      <c r="T24" s="309"/>
      <c r="U24" s="309"/>
      <c r="V24" s="309"/>
      <c r="W24" s="309"/>
      <c r="X24" s="309"/>
      <c r="Y24" s="309"/>
      <c r="Z24" s="309"/>
      <c r="AA24" s="309"/>
      <c r="AB24" s="309"/>
      <c r="AC24" s="309"/>
      <c r="AD24" s="309"/>
      <c r="AE24" s="309"/>
      <c r="AF24" s="309"/>
      <c r="AG24" s="309"/>
      <c r="AH24" s="309"/>
    </row>
    <row r="25" spans="6:34" ht="66">
      <c r="K25" s="309"/>
      <c r="L25" s="309"/>
      <c r="M25" s="309"/>
      <c r="N25" s="309"/>
      <c r="O25" s="309"/>
      <c r="P25" s="309"/>
      <c r="Q25" s="309"/>
      <c r="R25" s="309"/>
      <c r="S25" s="309"/>
      <c r="T25" s="309"/>
      <c r="U25" s="309"/>
      <c r="V25" s="309"/>
      <c r="W25" s="310" t="s">
        <v>143</v>
      </c>
      <c r="X25" s="311" t="s">
        <v>130</v>
      </c>
      <c r="Y25" s="311" t="s">
        <v>131</v>
      </c>
      <c r="Z25" s="311" t="s">
        <v>132</v>
      </c>
      <c r="AA25" s="311" t="s">
        <v>133</v>
      </c>
      <c r="AB25" s="311" t="s">
        <v>134</v>
      </c>
      <c r="AC25" s="311" t="s">
        <v>135</v>
      </c>
      <c r="AD25" s="311" t="s">
        <v>136</v>
      </c>
      <c r="AE25" s="311" t="s">
        <v>137</v>
      </c>
      <c r="AF25" s="311" t="s">
        <v>138</v>
      </c>
      <c r="AG25" s="311" t="s">
        <v>139</v>
      </c>
      <c r="AH25" s="311" t="s">
        <v>140</v>
      </c>
    </row>
    <row r="26" spans="6:34" ht="21.75" customHeight="1">
      <c r="K26" s="309"/>
      <c r="L26" s="309"/>
      <c r="M26" s="309"/>
      <c r="N26" s="309"/>
      <c r="O26" s="309"/>
      <c r="P26" s="309"/>
      <c r="Q26" s="309"/>
      <c r="R26" s="309"/>
      <c r="S26" s="309"/>
      <c r="T26" s="309"/>
      <c r="U26" s="309"/>
      <c r="V26" s="309"/>
      <c r="W26" s="312" t="s">
        <v>144</v>
      </c>
      <c r="X26" s="313">
        <v>30000</v>
      </c>
      <c r="Y26" s="313">
        <v>1500</v>
      </c>
      <c r="Z26" s="313">
        <v>30000</v>
      </c>
      <c r="AA26" s="313">
        <v>1600</v>
      </c>
      <c r="AB26" s="313">
        <v>300</v>
      </c>
      <c r="AC26" s="313">
        <v>300</v>
      </c>
      <c r="AD26" s="313">
        <v>5</v>
      </c>
      <c r="AE26" s="313">
        <v>400</v>
      </c>
      <c r="AF26" s="313">
        <v>20000</v>
      </c>
      <c r="AG26" s="313">
        <v>1400</v>
      </c>
      <c r="AH26" s="314">
        <v>0.7</v>
      </c>
    </row>
    <row r="27" spans="6:34" ht="21.75" customHeight="1">
      <c r="K27" s="309"/>
      <c r="L27" s="309"/>
      <c r="M27" s="309"/>
      <c r="N27" s="309"/>
      <c r="O27" s="309"/>
      <c r="P27" s="309"/>
      <c r="Q27" s="309"/>
      <c r="R27" s="309"/>
      <c r="S27" s="309"/>
      <c r="T27" s="309"/>
      <c r="U27" s="309"/>
      <c r="V27" s="309"/>
      <c r="W27" s="315" t="s">
        <v>309</v>
      </c>
      <c r="X27" s="316">
        <v>90000</v>
      </c>
      <c r="Y27" s="316">
        <v>90000</v>
      </c>
      <c r="Z27" s="316">
        <v>90000</v>
      </c>
      <c r="AA27" s="316">
        <v>18000</v>
      </c>
      <c r="AB27" s="316">
        <v>18000</v>
      </c>
      <c r="AC27" s="316">
        <v>4500</v>
      </c>
      <c r="AD27" s="316">
        <v>100</v>
      </c>
      <c r="AE27" s="316">
        <v>3000</v>
      </c>
      <c r="AF27" s="316">
        <v>60000</v>
      </c>
      <c r="AG27" s="316">
        <v>4200</v>
      </c>
      <c r="AH27" s="316">
        <v>40</v>
      </c>
    </row>
    <row r="28" spans="6:34" ht="21.75" customHeight="1">
      <c r="K28" s="309"/>
      <c r="L28" s="309"/>
      <c r="M28" s="309"/>
      <c r="N28" s="309"/>
      <c r="O28" s="309"/>
      <c r="P28" s="309"/>
      <c r="Q28" s="309"/>
      <c r="R28" s="309"/>
      <c r="S28" s="309"/>
      <c r="T28" s="309"/>
      <c r="U28" s="309"/>
      <c r="V28" s="309"/>
      <c r="W28" s="315" t="s">
        <v>310</v>
      </c>
      <c r="X28" s="317">
        <v>15000</v>
      </c>
      <c r="Y28" s="317">
        <v>900</v>
      </c>
      <c r="Z28" s="317">
        <v>15000</v>
      </c>
      <c r="AA28" s="317">
        <v>800</v>
      </c>
      <c r="AB28" s="317">
        <v>180</v>
      </c>
      <c r="AC28" s="317">
        <v>150</v>
      </c>
      <c r="AD28" s="317">
        <v>3</v>
      </c>
      <c r="AE28" s="317">
        <v>250</v>
      </c>
      <c r="AF28" s="317">
        <v>20000</v>
      </c>
      <c r="AG28" s="317">
        <v>900</v>
      </c>
      <c r="AH28" s="316">
        <v>0.6</v>
      </c>
    </row>
    <row r="29" spans="6:34" ht="21.75" customHeight="1">
      <c r="K29" s="309"/>
      <c r="L29" s="309"/>
      <c r="M29" s="309"/>
      <c r="N29" s="309"/>
      <c r="O29" s="309"/>
      <c r="P29" s="309"/>
      <c r="Q29" s="309"/>
      <c r="R29" s="309"/>
      <c r="S29" s="309"/>
      <c r="T29" s="309"/>
      <c r="U29" s="309"/>
      <c r="V29" s="309"/>
      <c r="W29" s="315" t="s">
        <v>311</v>
      </c>
      <c r="X29" s="316">
        <v>90000</v>
      </c>
      <c r="Y29" s="316">
        <v>12000</v>
      </c>
      <c r="Z29" s="316">
        <v>90000</v>
      </c>
      <c r="AA29" s="316">
        <v>11000</v>
      </c>
      <c r="AB29" s="316">
        <v>2000</v>
      </c>
      <c r="AC29" s="316">
        <v>1000</v>
      </c>
      <c r="AD29" s="316">
        <v>40</v>
      </c>
      <c r="AE29" s="316">
        <v>3000</v>
      </c>
      <c r="AF29" s="316">
        <v>60000</v>
      </c>
      <c r="AG29" s="316">
        <v>4200</v>
      </c>
      <c r="AH29" s="316">
        <v>7</v>
      </c>
    </row>
  </sheetData>
  <sheetProtection formatCells="0" insertRows="0" sort="0" autoFilter="0" pivotTables="0"/>
  <mergeCells count="9">
    <mergeCell ref="B2:AG2"/>
    <mergeCell ref="C3:AG3"/>
    <mergeCell ref="W23:Z23"/>
    <mergeCell ref="C4:K4"/>
    <mergeCell ref="L4:V4"/>
    <mergeCell ref="W4:AG4"/>
    <mergeCell ref="AB15:AD15"/>
    <mergeCell ref="AE15:AG15"/>
    <mergeCell ref="W15:AA15"/>
  </mergeCells>
  <conditionalFormatting sqref="W6:AG11">
    <cfRule type="cellIs" dxfId="14" priority="2" stopIfTrue="1" operator="greaterThanOrEqual">
      <formula>W$16</formula>
    </cfRule>
  </conditionalFormatting>
  <conditionalFormatting sqref="W12:AG12">
    <cfRule type="cellIs" dxfId="13" priority="1" stopIfTrue="1" operator="greaterThanOrEqual">
      <formula>W$16</formula>
    </cfRule>
  </conditionalFormatting>
  <dataValidations count="1">
    <dataValidation type="list" allowBlank="1" showInputMessage="1" showErrorMessage="1" sqref="AE15:AG15" xr:uid="{E0755019-8E64-4F6E-A6F3-A0D57946594B}">
      <formula1>$W$26:$W$29</formula1>
    </dataValidation>
  </dataValidations>
  <pageMargins left="0.31496062992125984" right="0.31496062992125984" top="0.74803149606299213" bottom="0.74803149606299213" header="0.31496062992125984" footer="0.31496062992125984"/>
  <pageSetup paperSize="9" scale="46" orientation="landscape" r:id="rId1"/>
  <headerFooter>
    <oddHeader>&amp;C&amp;"Trebuchet MS,Standaard"&amp;F</oddHeader>
    <oddFooter>&amp;L&amp;"Trebuchet MS,Standaard"Printdatum: &amp;D&amp;R&amp;"Trebuchet MS,Standaard"&amp;P/&amp;N</oddFooter>
  </headerFooter>
  <colBreaks count="1" manualBreakCount="1">
    <brk id="33"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
  <sheetViews>
    <sheetView workbookViewId="0">
      <selection activeCell="H26" sqref="H26"/>
    </sheetView>
  </sheetViews>
  <sheetFormatPr defaultColWidth="8.85546875" defaultRowHeight="15"/>
  <cols>
    <col min="1" max="16384" width="8.85546875" style="5"/>
  </cols>
  <sheetData>
    <row r="1" spans="1:1">
      <c r="A1" s="5" t="s">
        <v>68</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B1:P55"/>
  <sheetViews>
    <sheetView showZeros="0" zoomScaleNormal="100" workbookViewId="0">
      <pane xSplit="1" ySplit="7" topLeftCell="B35" activePane="bottomRight" state="frozen"/>
      <selection activeCell="C15" sqref="C15"/>
      <selection pane="topRight" activeCell="C15" sqref="C15"/>
      <selection pane="bottomLeft" activeCell="C15" sqref="C15"/>
      <selection pane="bottomRight" activeCell="B56" sqref="B56"/>
    </sheetView>
  </sheetViews>
  <sheetFormatPr defaultColWidth="8.85546875" defaultRowHeight="15" outlineLevelRow="1"/>
  <cols>
    <col min="1" max="1" width="1" style="5" customWidth="1"/>
    <col min="2" max="2" width="10.42578125" style="5" customWidth="1"/>
    <col min="3" max="3" width="7.7109375" style="5" customWidth="1"/>
    <col min="4" max="4" width="8.42578125" style="5" customWidth="1"/>
    <col min="5" max="5" width="7.140625" style="5" customWidth="1"/>
    <col min="6" max="6" width="9.5703125" style="5" customWidth="1"/>
    <col min="7" max="7" width="6" style="5" customWidth="1"/>
    <col min="8" max="8" width="4.7109375" style="5" customWidth="1"/>
    <col min="9" max="9" width="5.7109375" style="5" customWidth="1"/>
    <col min="10" max="10" width="9.42578125" style="5" customWidth="1"/>
    <col min="11" max="16" width="7.7109375" style="5" customWidth="1"/>
    <col min="17" max="16384" width="8.85546875" style="5"/>
  </cols>
  <sheetData>
    <row r="1" spans="2:16" ht="5.25" customHeight="1" thickBot="1"/>
    <row r="2" spans="2:16" ht="30.6" customHeight="1" thickBot="1">
      <c r="B2" s="419" t="s">
        <v>266</v>
      </c>
      <c r="C2" s="420"/>
      <c r="D2" s="420"/>
      <c r="E2" s="420"/>
      <c r="F2" s="420"/>
      <c r="G2" s="420"/>
      <c r="H2" s="420"/>
      <c r="I2" s="420"/>
      <c r="J2" s="420"/>
      <c r="K2" s="420"/>
      <c r="L2" s="420"/>
      <c r="M2" s="420"/>
      <c r="N2" s="420"/>
      <c r="O2" s="420"/>
      <c r="P2" s="421"/>
    </row>
    <row r="3" spans="2:16" ht="21" customHeight="1">
      <c r="B3" s="106" t="s">
        <v>240</v>
      </c>
      <c r="C3" s="425" t="str">
        <f>Gebruiksaanwijzing!B3</f>
        <v>BOF_SL_7000: Tankstationstraat 666 te Erembodegem</v>
      </c>
      <c r="D3" s="425"/>
      <c r="E3" s="425"/>
      <c r="F3" s="425"/>
      <c r="G3" s="425"/>
      <c r="H3" s="425"/>
      <c r="I3" s="425"/>
      <c r="J3" s="425"/>
      <c r="K3" s="425"/>
      <c r="L3" s="425"/>
      <c r="M3" s="425"/>
      <c r="N3" s="425"/>
      <c r="O3" s="425"/>
      <c r="P3" s="426"/>
    </row>
    <row r="4" spans="2:16" ht="21" customHeight="1" thickBot="1">
      <c r="B4" s="427" t="s">
        <v>242</v>
      </c>
      <c r="C4" s="428"/>
      <c r="D4" s="93" t="str">
        <f>Gebruiksaanwijzing!B8</f>
        <v>III</v>
      </c>
      <c r="E4" s="94"/>
      <c r="F4" s="427" t="s">
        <v>12</v>
      </c>
      <c r="G4" s="429"/>
      <c r="H4" s="428"/>
      <c r="I4" s="95">
        <f>Gebruiksaanwijzing!B9</f>
        <v>2</v>
      </c>
      <c r="J4" s="96" t="s">
        <v>19</v>
      </c>
      <c r="K4" s="430" t="s">
        <v>334</v>
      </c>
      <c r="L4" s="429"/>
      <c r="M4" s="428"/>
      <c r="N4" s="95">
        <f>Gebruiksaanwijzing!B10</f>
        <v>3</v>
      </c>
      <c r="O4" s="97" t="s">
        <v>19</v>
      </c>
      <c r="P4" s="98"/>
    </row>
    <row r="5" spans="2:16" s="99" customFormat="1" ht="25.9" customHeight="1">
      <c r="B5" s="422" t="s">
        <v>24</v>
      </c>
      <c r="C5" s="423"/>
      <c r="D5" s="423"/>
      <c r="E5" s="424"/>
      <c r="F5" s="422" t="s">
        <v>0</v>
      </c>
      <c r="G5" s="423"/>
      <c r="H5" s="423"/>
      <c r="I5" s="424"/>
      <c r="J5" s="422" t="s">
        <v>1</v>
      </c>
      <c r="K5" s="423"/>
      <c r="L5" s="423"/>
      <c r="M5" s="423"/>
      <c r="N5" s="423"/>
      <c r="O5" s="423"/>
      <c r="P5" s="424"/>
    </row>
    <row r="6" spans="2:16" s="104" customFormat="1" ht="90" customHeight="1" thickBot="1">
      <c r="B6" s="100" t="s">
        <v>36</v>
      </c>
      <c r="C6" s="101" t="s">
        <v>23</v>
      </c>
      <c r="D6" s="101" t="s">
        <v>22</v>
      </c>
      <c r="E6" s="102" t="s">
        <v>21</v>
      </c>
      <c r="F6" s="100" t="s">
        <v>2</v>
      </c>
      <c r="G6" s="101" t="s">
        <v>250</v>
      </c>
      <c r="H6" s="101" t="s">
        <v>251</v>
      </c>
      <c r="I6" s="102" t="s">
        <v>252</v>
      </c>
      <c r="J6" s="100" t="s">
        <v>25</v>
      </c>
      <c r="K6" s="103" t="s">
        <v>3</v>
      </c>
      <c r="L6" s="101" t="s">
        <v>4</v>
      </c>
      <c r="M6" s="101" t="s">
        <v>5</v>
      </c>
      <c r="N6" s="101" t="s">
        <v>6</v>
      </c>
      <c r="O6" s="101" t="s">
        <v>7</v>
      </c>
      <c r="P6" s="102" t="s">
        <v>156</v>
      </c>
    </row>
    <row r="7" spans="2:16" s="104" customFormat="1" ht="18.75" customHeight="1">
      <c r="B7" s="415" t="s">
        <v>126</v>
      </c>
      <c r="C7" s="416"/>
      <c r="D7" s="416"/>
      <c r="E7" s="416"/>
      <c r="F7" s="416"/>
      <c r="G7" s="416"/>
      <c r="H7" s="416"/>
      <c r="I7" s="416"/>
      <c r="J7" s="416"/>
      <c r="K7" s="416"/>
      <c r="L7" s="416"/>
      <c r="M7" s="416"/>
      <c r="N7" s="416"/>
      <c r="O7" s="416"/>
      <c r="P7" s="417"/>
    </row>
    <row r="8" spans="2:16">
      <c r="B8" s="107" t="s">
        <v>9</v>
      </c>
      <c r="C8" s="108" t="s">
        <v>33</v>
      </c>
      <c r="D8" s="109">
        <v>38875</v>
      </c>
      <c r="E8" s="110">
        <v>400</v>
      </c>
      <c r="F8" s="107" t="s">
        <v>27</v>
      </c>
      <c r="G8" s="108" t="s">
        <v>26</v>
      </c>
      <c r="H8" s="108" t="s">
        <v>17</v>
      </c>
      <c r="I8" s="110"/>
      <c r="J8" s="111" t="s">
        <v>28</v>
      </c>
      <c r="K8" s="112">
        <v>1100</v>
      </c>
      <c r="L8" s="113">
        <v>0.5</v>
      </c>
      <c r="M8" s="113">
        <v>4.3</v>
      </c>
      <c r="N8" s="113">
        <v>3</v>
      </c>
      <c r="O8" s="113">
        <v>3.2</v>
      </c>
      <c r="P8" s="114"/>
    </row>
    <row r="9" spans="2:16">
      <c r="B9" s="107"/>
      <c r="C9" s="115"/>
      <c r="D9" s="109"/>
      <c r="E9" s="110"/>
      <c r="F9" s="107" t="s">
        <v>30</v>
      </c>
      <c r="G9" s="115" t="s">
        <v>26</v>
      </c>
      <c r="H9" s="115" t="s">
        <v>18</v>
      </c>
      <c r="I9" s="116" t="s">
        <v>17</v>
      </c>
      <c r="J9" s="111" t="s">
        <v>29</v>
      </c>
      <c r="K9" s="112">
        <v>1850</v>
      </c>
      <c r="L9" s="113">
        <v>12</v>
      </c>
      <c r="M9" s="113">
        <v>9</v>
      </c>
      <c r="N9" s="113">
        <v>2.4</v>
      </c>
      <c r="O9" s="113">
        <v>7.3</v>
      </c>
      <c r="P9" s="114">
        <v>1.1000000000000001</v>
      </c>
    </row>
    <row r="10" spans="2:16">
      <c r="B10" s="107"/>
      <c r="C10" s="115"/>
      <c r="D10" s="109"/>
      <c r="E10" s="116"/>
      <c r="F10" s="117" t="s">
        <v>31</v>
      </c>
      <c r="G10" s="115"/>
      <c r="H10" s="115"/>
      <c r="I10" s="116"/>
      <c r="J10" s="111" t="s">
        <v>32</v>
      </c>
      <c r="K10" s="112">
        <v>-50</v>
      </c>
      <c r="L10" s="113">
        <v>-0.05</v>
      </c>
      <c r="M10" s="113">
        <v>-0.05</v>
      </c>
      <c r="N10" s="113">
        <v>-0.05</v>
      </c>
      <c r="O10" s="113">
        <v>-0.05</v>
      </c>
      <c r="P10" s="114">
        <v>-0.05</v>
      </c>
    </row>
    <row r="11" spans="2:16">
      <c r="B11" s="117"/>
      <c r="C11" s="115"/>
      <c r="D11" s="109"/>
      <c r="E11" s="116"/>
      <c r="F11" s="117"/>
      <c r="G11" s="115"/>
      <c r="H11" s="108"/>
      <c r="I11" s="110"/>
      <c r="J11" s="111"/>
      <c r="K11" s="112"/>
      <c r="L11" s="113"/>
      <c r="M11" s="113"/>
      <c r="N11" s="113"/>
      <c r="O11" s="113"/>
      <c r="P11" s="114"/>
    </row>
    <row r="12" spans="2:16">
      <c r="B12" s="117"/>
      <c r="C12" s="115"/>
      <c r="D12" s="118"/>
      <c r="E12" s="116"/>
      <c r="F12" s="117"/>
      <c r="G12" s="115"/>
      <c r="H12" s="115"/>
      <c r="I12" s="116"/>
      <c r="J12" s="119"/>
      <c r="K12" s="236"/>
      <c r="L12" s="162"/>
      <c r="M12" s="162"/>
      <c r="N12" s="162"/>
      <c r="O12" s="162"/>
      <c r="P12" s="164"/>
    </row>
    <row r="13" spans="2:16">
      <c r="B13" s="117"/>
      <c r="C13" s="115"/>
      <c r="D13" s="109"/>
      <c r="E13" s="116"/>
      <c r="F13" s="117"/>
      <c r="G13" s="115"/>
      <c r="H13" s="108"/>
      <c r="I13" s="110"/>
      <c r="J13" s="111"/>
      <c r="K13" s="112"/>
      <c r="L13" s="113"/>
      <c r="M13" s="113"/>
      <c r="N13" s="113"/>
      <c r="O13" s="113"/>
      <c r="P13" s="114"/>
    </row>
    <row r="14" spans="2:16">
      <c r="B14" s="117"/>
      <c r="C14" s="115"/>
      <c r="D14" s="118"/>
      <c r="E14" s="116"/>
      <c r="F14" s="117"/>
      <c r="G14" s="115"/>
      <c r="H14" s="115"/>
      <c r="I14" s="116"/>
      <c r="J14" s="119"/>
      <c r="K14" s="236"/>
      <c r="L14" s="162"/>
      <c r="M14" s="162"/>
      <c r="N14" s="162"/>
      <c r="O14" s="162"/>
      <c r="P14" s="164"/>
    </row>
    <row r="15" spans="2:16" ht="15.75" thickBot="1">
      <c r="B15" s="117"/>
      <c r="C15" s="115"/>
      <c r="D15" s="118"/>
      <c r="E15" s="116"/>
      <c r="F15" s="117"/>
      <c r="G15" s="115"/>
      <c r="H15" s="115"/>
      <c r="I15" s="116"/>
      <c r="J15" s="119"/>
      <c r="K15" s="236"/>
      <c r="L15" s="162"/>
      <c r="M15" s="162"/>
      <c r="N15" s="162"/>
      <c r="O15" s="162"/>
      <c r="P15" s="164"/>
    </row>
    <row r="16" spans="2:16" s="104" customFormat="1" ht="18.75" customHeight="1">
      <c r="B16" s="415"/>
      <c r="C16" s="416"/>
      <c r="D16" s="416"/>
      <c r="E16" s="416"/>
      <c r="F16" s="416"/>
      <c r="G16" s="416"/>
      <c r="H16" s="416"/>
      <c r="I16" s="416"/>
      <c r="J16" s="416"/>
      <c r="K16" s="416"/>
      <c r="L16" s="416"/>
      <c r="M16" s="416"/>
      <c r="N16" s="416"/>
      <c r="O16" s="416"/>
      <c r="P16" s="417"/>
    </row>
    <row r="17" spans="2:16" ht="12.75" hidden="1" customHeight="1" outlineLevel="1">
      <c r="B17" s="117"/>
      <c r="C17" s="115"/>
      <c r="D17" s="118"/>
      <c r="E17" s="116"/>
      <c r="F17" s="117"/>
      <c r="G17" s="115"/>
      <c r="H17" s="115"/>
      <c r="I17" s="116"/>
      <c r="J17" s="119"/>
      <c r="K17" s="236"/>
      <c r="L17" s="162"/>
      <c r="M17" s="162"/>
      <c r="N17" s="162"/>
      <c r="O17" s="162"/>
      <c r="P17" s="164"/>
    </row>
    <row r="18" spans="2:16" ht="12.75" hidden="1" customHeight="1" outlineLevel="1">
      <c r="B18" s="117"/>
      <c r="C18" s="115"/>
      <c r="D18" s="118"/>
      <c r="E18" s="116"/>
      <c r="F18" s="117"/>
      <c r="G18" s="115"/>
      <c r="H18" s="115"/>
      <c r="I18" s="116"/>
      <c r="J18" s="111"/>
      <c r="K18" s="112"/>
      <c r="L18" s="113"/>
      <c r="M18" s="113"/>
      <c r="N18" s="113"/>
      <c r="O18" s="113"/>
      <c r="P18" s="114"/>
    </row>
    <row r="19" spans="2:16" ht="12.75" hidden="1" customHeight="1" outlineLevel="1">
      <c r="B19" s="117"/>
      <c r="C19" s="115"/>
      <c r="D19" s="118"/>
      <c r="E19" s="116"/>
      <c r="F19" s="117"/>
      <c r="G19" s="115"/>
      <c r="H19" s="115"/>
      <c r="I19" s="116"/>
      <c r="J19" s="111"/>
      <c r="K19" s="112"/>
      <c r="L19" s="113"/>
      <c r="M19" s="113"/>
      <c r="N19" s="113"/>
      <c r="O19" s="113"/>
      <c r="P19" s="114"/>
    </row>
    <row r="20" spans="2:16" ht="12.75" hidden="1" customHeight="1" outlineLevel="1">
      <c r="B20" s="117"/>
      <c r="C20" s="115"/>
      <c r="D20" s="118"/>
      <c r="E20" s="116"/>
      <c r="F20" s="117"/>
      <c r="G20" s="115"/>
      <c r="H20" s="115"/>
      <c r="I20" s="116"/>
      <c r="J20" s="111"/>
      <c r="K20" s="112"/>
      <c r="L20" s="113"/>
      <c r="M20" s="113"/>
      <c r="N20" s="113"/>
      <c r="O20" s="113"/>
      <c r="P20" s="114"/>
    </row>
    <row r="21" spans="2:16" ht="12.75" hidden="1" customHeight="1" outlineLevel="1">
      <c r="B21" s="117"/>
      <c r="C21" s="115"/>
      <c r="D21" s="118"/>
      <c r="E21" s="116"/>
      <c r="F21" s="117"/>
      <c r="G21" s="115"/>
      <c r="H21" s="115"/>
      <c r="I21" s="116"/>
      <c r="J21" s="111"/>
      <c r="K21" s="112"/>
      <c r="L21" s="113"/>
      <c r="M21" s="113"/>
      <c r="N21" s="113"/>
      <c r="O21" s="113"/>
      <c r="P21" s="114"/>
    </row>
    <row r="22" spans="2:16" ht="12.75" hidden="1" customHeight="1" outlineLevel="1">
      <c r="B22" s="117"/>
      <c r="C22" s="115"/>
      <c r="D22" s="118"/>
      <c r="E22" s="116"/>
      <c r="F22" s="117"/>
      <c r="G22" s="115"/>
      <c r="H22" s="115"/>
      <c r="I22" s="116"/>
      <c r="J22" s="111"/>
      <c r="K22" s="112"/>
      <c r="L22" s="113"/>
      <c r="M22" s="113"/>
      <c r="N22" s="113"/>
      <c r="O22" s="113"/>
      <c r="P22" s="114"/>
    </row>
    <row r="23" spans="2:16" ht="12.75" hidden="1" customHeight="1" outlineLevel="1">
      <c r="B23" s="117"/>
      <c r="C23" s="115"/>
      <c r="D23" s="118"/>
      <c r="E23" s="116"/>
      <c r="F23" s="117"/>
      <c r="G23" s="115"/>
      <c r="H23" s="115"/>
      <c r="I23" s="116"/>
      <c r="J23" s="111"/>
      <c r="K23" s="112"/>
      <c r="L23" s="113"/>
      <c r="M23" s="113"/>
      <c r="N23" s="113"/>
      <c r="O23" s="113"/>
      <c r="P23" s="114"/>
    </row>
    <row r="24" spans="2:16" ht="12.75" hidden="1" customHeight="1" outlineLevel="1">
      <c r="B24" s="117"/>
      <c r="C24" s="115"/>
      <c r="D24" s="118"/>
      <c r="E24" s="116"/>
      <c r="F24" s="117"/>
      <c r="G24" s="115"/>
      <c r="H24" s="115"/>
      <c r="I24" s="116"/>
      <c r="J24" s="111"/>
      <c r="K24" s="112"/>
      <c r="L24" s="113"/>
      <c r="M24" s="113"/>
      <c r="N24" s="113"/>
      <c r="O24" s="113"/>
      <c r="P24" s="114"/>
    </row>
    <row r="25" spans="2:16" ht="12.75" hidden="1" customHeight="1" outlineLevel="1">
      <c r="B25" s="117"/>
      <c r="C25" s="115"/>
      <c r="D25" s="118"/>
      <c r="E25" s="116"/>
      <c r="F25" s="117"/>
      <c r="G25" s="115"/>
      <c r="H25" s="115"/>
      <c r="I25" s="116"/>
      <c r="J25" s="111"/>
      <c r="K25" s="112"/>
      <c r="L25" s="113"/>
      <c r="M25" s="113"/>
      <c r="N25" s="113"/>
      <c r="O25" s="113"/>
      <c r="P25" s="114"/>
    </row>
    <row r="26" spans="2:16" ht="12.75" hidden="1" customHeight="1" outlineLevel="1">
      <c r="B26" s="117"/>
      <c r="C26" s="115"/>
      <c r="D26" s="118"/>
      <c r="E26" s="116"/>
      <c r="F26" s="117"/>
      <c r="G26" s="115"/>
      <c r="H26" s="115"/>
      <c r="I26" s="116"/>
      <c r="J26" s="111"/>
      <c r="K26" s="112"/>
      <c r="L26" s="113"/>
      <c r="M26" s="113"/>
      <c r="N26" s="113"/>
      <c r="O26" s="113"/>
      <c r="P26" s="114"/>
    </row>
    <row r="27" spans="2:16" ht="12.75" hidden="1" customHeight="1" outlineLevel="1">
      <c r="B27" s="117"/>
      <c r="C27" s="115"/>
      <c r="D27" s="118"/>
      <c r="E27" s="116"/>
      <c r="F27" s="117"/>
      <c r="G27" s="115"/>
      <c r="H27" s="115"/>
      <c r="I27" s="116"/>
      <c r="J27" s="111"/>
      <c r="K27" s="112"/>
      <c r="L27" s="113"/>
      <c r="M27" s="113"/>
      <c r="N27" s="113"/>
      <c r="O27" s="113"/>
      <c r="P27" s="114"/>
    </row>
    <row r="28" spans="2:16" ht="12.75" hidden="1" customHeight="1" outlineLevel="1">
      <c r="B28" s="117"/>
      <c r="C28" s="115"/>
      <c r="D28" s="118"/>
      <c r="E28" s="116"/>
      <c r="F28" s="117"/>
      <c r="G28" s="115"/>
      <c r="H28" s="115"/>
      <c r="I28" s="116"/>
      <c r="J28" s="111"/>
      <c r="K28" s="112"/>
      <c r="L28" s="113"/>
      <c r="M28" s="113"/>
      <c r="N28" s="113"/>
      <c r="O28" s="113"/>
      <c r="P28" s="114"/>
    </row>
    <row r="29" spans="2:16" ht="12.75" hidden="1" customHeight="1" outlineLevel="1">
      <c r="B29" s="117"/>
      <c r="C29" s="115"/>
      <c r="D29" s="118"/>
      <c r="E29" s="116"/>
      <c r="F29" s="117"/>
      <c r="G29" s="115"/>
      <c r="H29" s="115"/>
      <c r="I29" s="116"/>
      <c r="J29" s="111"/>
      <c r="K29" s="112"/>
      <c r="L29" s="113"/>
      <c r="M29" s="113"/>
      <c r="N29" s="113"/>
      <c r="O29" s="113"/>
      <c r="P29" s="114"/>
    </row>
    <row r="30" spans="2:16" ht="12.75" hidden="1" customHeight="1" outlineLevel="1">
      <c r="B30" s="117"/>
      <c r="C30" s="115"/>
      <c r="D30" s="118"/>
      <c r="E30" s="116"/>
      <c r="F30" s="117"/>
      <c r="G30" s="115"/>
      <c r="H30" s="115"/>
      <c r="I30" s="116"/>
      <c r="J30" s="111"/>
      <c r="K30" s="112"/>
      <c r="L30" s="113"/>
      <c r="M30" s="113"/>
      <c r="N30" s="113"/>
      <c r="O30" s="113"/>
      <c r="P30" s="114"/>
    </row>
    <row r="31" spans="2:16" ht="12.75" hidden="1" customHeight="1" outlineLevel="1">
      <c r="B31" s="117"/>
      <c r="C31" s="115"/>
      <c r="D31" s="118"/>
      <c r="E31" s="116"/>
      <c r="F31" s="117"/>
      <c r="G31" s="115"/>
      <c r="H31" s="115"/>
      <c r="I31" s="116"/>
      <c r="J31" s="111"/>
      <c r="K31" s="112"/>
      <c r="L31" s="113"/>
      <c r="M31" s="113"/>
      <c r="N31" s="113"/>
      <c r="O31" s="113"/>
      <c r="P31" s="114"/>
    </row>
    <row r="32" spans="2:16" ht="12.75" hidden="1" customHeight="1" outlineLevel="1">
      <c r="B32" s="117"/>
      <c r="C32" s="115"/>
      <c r="D32" s="118"/>
      <c r="E32" s="116"/>
      <c r="F32" s="117"/>
      <c r="G32" s="115"/>
      <c r="H32" s="115"/>
      <c r="I32" s="116"/>
      <c r="J32" s="111"/>
      <c r="K32" s="112"/>
      <c r="L32" s="113"/>
      <c r="M32" s="113"/>
      <c r="N32" s="113"/>
      <c r="O32" s="113"/>
      <c r="P32" s="114"/>
    </row>
    <row r="33" spans="2:16" ht="12.75" hidden="1" customHeight="1" outlineLevel="1">
      <c r="B33" s="117"/>
      <c r="C33" s="115"/>
      <c r="D33" s="118"/>
      <c r="E33" s="116"/>
      <c r="F33" s="117"/>
      <c r="G33" s="115"/>
      <c r="H33" s="115"/>
      <c r="I33" s="116"/>
      <c r="J33" s="111"/>
      <c r="K33" s="112"/>
      <c r="L33" s="113"/>
      <c r="M33" s="113"/>
      <c r="N33" s="113"/>
      <c r="O33" s="113"/>
      <c r="P33" s="114"/>
    </row>
    <row r="34" spans="2:16" ht="12.75" hidden="1" customHeight="1" outlineLevel="1">
      <c r="B34" s="117"/>
      <c r="C34" s="115"/>
      <c r="D34" s="118"/>
      <c r="E34" s="116"/>
      <c r="F34" s="117"/>
      <c r="G34" s="115"/>
      <c r="H34" s="115"/>
      <c r="I34" s="116"/>
      <c r="J34" s="111"/>
      <c r="K34" s="112"/>
      <c r="L34" s="113"/>
      <c r="M34" s="113"/>
      <c r="N34" s="113"/>
      <c r="O34" s="113"/>
      <c r="P34" s="114"/>
    </row>
    <row r="35" spans="2:16" ht="15.75" collapsed="1" thickBot="1">
      <c r="B35" s="117"/>
      <c r="C35" s="115"/>
      <c r="D35" s="118"/>
      <c r="E35" s="116"/>
      <c r="F35" s="117"/>
      <c r="G35" s="115"/>
      <c r="H35" s="115"/>
      <c r="I35" s="116"/>
      <c r="J35" s="111"/>
      <c r="K35" s="112"/>
      <c r="L35" s="113"/>
      <c r="M35" s="113"/>
      <c r="N35" s="113"/>
      <c r="O35" s="113"/>
      <c r="P35" s="114"/>
    </row>
    <row r="36" spans="2:16" s="104" customFormat="1" ht="18.75" customHeight="1">
      <c r="B36" s="415"/>
      <c r="C36" s="416"/>
      <c r="D36" s="416"/>
      <c r="E36" s="416"/>
      <c r="F36" s="416"/>
      <c r="G36" s="416"/>
      <c r="H36" s="416"/>
      <c r="I36" s="416"/>
      <c r="J36" s="416"/>
      <c r="K36" s="416"/>
      <c r="L36" s="416"/>
      <c r="M36" s="416"/>
      <c r="N36" s="416"/>
      <c r="O36" s="416"/>
      <c r="P36" s="417"/>
    </row>
    <row r="37" spans="2:16" ht="12.75" hidden="1" customHeight="1" outlineLevel="1">
      <c r="B37" s="117"/>
      <c r="C37" s="115"/>
      <c r="D37" s="118"/>
      <c r="E37" s="116"/>
      <c r="F37" s="117"/>
      <c r="G37" s="115"/>
      <c r="H37" s="115"/>
      <c r="I37" s="116"/>
      <c r="J37" s="111"/>
      <c r="K37" s="112"/>
      <c r="L37" s="113"/>
      <c r="M37" s="113"/>
      <c r="N37" s="113"/>
      <c r="O37" s="113"/>
      <c r="P37" s="114"/>
    </row>
    <row r="38" spans="2:16" ht="12.75" hidden="1" customHeight="1" outlineLevel="1">
      <c r="B38" s="117"/>
      <c r="C38" s="115"/>
      <c r="D38" s="118"/>
      <c r="E38" s="116"/>
      <c r="F38" s="117"/>
      <c r="G38" s="115"/>
      <c r="H38" s="115"/>
      <c r="I38" s="116"/>
      <c r="J38" s="111"/>
      <c r="K38" s="112"/>
      <c r="L38" s="113"/>
      <c r="M38" s="113"/>
      <c r="N38" s="113"/>
      <c r="O38" s="113"/>
      <c r="P38" s="114"/>
    </row>
    <row r="39" spans="2:16" ht="12.75" hidden="1" customHeight="1" outlineLevel="1">
      <c r="B39" s="117"/>
      <c r="C39" s="115"/>
      <c r="D39" s="118"/>
      <c r="E39" s="116"/>
      <c r="F39" s="117"/>
      <c r="G39" s="115"/>
      <c r="H39" s="115"/>
      <c r="I39" s="116"/>
      <c r="J39" s="111"/>
      <c r="K39" s="112"/>
      <c r="L39" s="113"/>
      <c r="M39" s="113"/>
      <c r="N39" s="113"/>
      <c r="O39" s="113"/>
      <c r="P39" s="114"/>
    </row>
    <row r="40" spans="2:16" ht="12.75" hidden="1" customHeight="1" outlineLevel="1">
      <c r="B40" s="117"/>
      <c r="C40" s="115"/>
      <c r="D40" s="118"/>
      <c r="E40" s="116"/>
      <c r="F40" s="117"/>
      <c r="G40" s="115"/>
      <c r="H40" s="115"/>
      <c r="I40" s="116"/>
      <c r="J40" s="111"/>
      <c r="K40" s="112"/>
      <c r="L40" s="113"/>
      <c r="M40" s="113"/>
      <c r="N40" s="113"/>
      <c r="O40" s="113"/>
      <c r="P40" s="114"/>
    </row>
    <row r="41" spans="2:16" ht="12.75" hidden="1" customHeight="1" outlineLevel="1">
      <c r="B41" s="117"/>
      <c r="C41" s="115"/>
      <c r="D41" s="118"/>
      <c r="E41" s="116"/>
      <c r="F41" s="117"/>
      <c r="G41" s="115"/>
      <c r="H41" s="115"/>
      <c r="I41" s="116"/>
      <c r="J41" s="111"/>
      <c r="K41" s="112"/>
      <c r="L41" s="113"/>
      <c r="M41" s="113"/>
      <c r="N41" s="113"/>
      <c r="O41" s="113"/>
      <c r="P41" s="114"/>
    </row>
    <row r="42" spans="2:16" ht="12.75" hidden="1" customHeight="1" outlineLevel="1">
      <c r="B42" s="117"/>
      <c r="C42" s="115"/>
      <c r="D42" s="118"/>
      <c r="E42" s="116"/>
      <c r="F42" s="117"/>
      <c r="G42" s="115"/>
      <c r="H42" s="115"/>
      <c r="I42" s="116"/>
      <c r="J42" s="111"/>
      <c r="K42" s="112"/>
      <c r="L42" s="113"/>
      <c r="M42" s="113"/>
      <c r="N42" s="113"/>
      <c r="O42" s="113"/>
      <c r="P42" s="114"/>
    </row>
    <row r="43" spans="2:16" ht="12.75" hidden="1" customHeight="1" outlineLevel="1">
      <c r="B43" s="117"/>
      <c r="C43" s="115"/>
      <c r="D43" s="118"/>
      <c r="E43" s="116"/>
      <c r="F43" s="117"/>
      <c r="G43" s="115"/>
      <c r="H43" s="115"/>
      <c r="I43" s="116"/>
      <c r="J43" s="111"/>
      <c r="K43" s="112"/>
      <c r="L43" s="113"/>
      <c r="M43" s="113"/>
      <c r="N43" s="113"/>
      <c r="O43" s="113"/>
      <c r="P43" s="114"/>
    </row>
    <row r="44" spans="2:16" ht="12.75" hidden="1" customHeight="1" outlineLevel="1">
      <c r="B44" s="117"/>
      <c r="C44" s="115"/>
      <c r="D44" s="118"/>
      <c r="E44" s="116"/>
      <c r="F44" s="117"/>
      <c r="G44" s="115"/>
      <c r="H44" s="115"/>
      <c r="I44" s="116"/>
      <c r="J44" s="111"/>
      <c r="K44" s="112"/>
      <c r="L44" s="113"/>
      <c r="M44" s="113"/>
      <c r="N44" s="113"/>
      <c r="O44" s="113"/>
      <c r="P44" s="114"/>
    </row>
    <row r="45" spans="2:16" ht="12.75" hidden="1" customHeight="1" outlineLevel="1">
      <c r="B45" s="117"/>
      <c r="C45" s="115"/>
      <c r="D45" s="118"/>
      <c r="E45" s="116"/>
      <c r="F45" s="117"/>
      <c r="G45" s="115"/>
      <c r="H45" s="115"/>
      <c r="I45" s="116"/>
      <c r="J45" s="111"/>
      <c r="K45" s="112"/>
      <c r="L45" s="113"/>
      <c r="M45" s="113"/>
      <c r="N45" s="113"/>
      <c r="O45" s="113"/>
      <c r="P45" s="114"/>
    </row>
    <row r="46" spans="2:16" ht="12.75" hidden="1" customHeight="1" outlineLevel="1">
      <c r="B46" s="117"/>
      <c r="C46" s="115"/>
      <c r="D46" s="118"/>
      <c r="E46" s="116"/>
      <c r="F46" s="117"/>
      <c r="G46" s="115"/>
      <c r="H46" s="115"/>
      <c r="I46" s="116"/>
      <c r="J46" s="111"/>
      <c r="K46" s="112"/>
      <c r="L46" s="113"/>
      <c r="M46" s="113"/>
      <c r="N46" s="113"/>
      <c r="O46" s="113"/>
      <c r="P46" s="114"/>
    </row>
    <row r="47" spans="2:16" ht="15.75" collapsed="1" thickBot="1">
      <c r="B47" s="120"/>
      <c r="C47" s="121"/>
      <c r="D47" s="122"/>
      <c r="E47" s="123"/>
      <c r="F47" s="120"/>
      <c r="G47" s="121"/>
      <c r="H47" s="121"/>
      <c r="I47" s="124"/>
      <c r="J47" s="125"/>
      <c r="K47" s="237"/>
      <c r="L47" s="126"/>
      <c r="M47" s="126"/>
      <c r="N47" s="126"/>
      <c r="O47" s="126"/>
      <c r="P47" s="127"/>
    </row>
    <row r="48" spans="2:16" ht="15.75" thickBot="1">
      <c r="B48" s="5" t="s">
        <v>10</v>
      </c>
      <c r="C48" s="105"/>
      <c r="D48" s="105"/>
      <c r="E48" s="105"/>
      <c r="F48" s="105"/>
      <c r="G48" s="105"/>
      <c r="H48" s="105"/>
      <c r="I48" s="105"/>
      <c r="J48" s="14"/>
      <c r="K48" s="14"/>
      <c r="L48" s="14"/>
      <c r="M48" s="14"/>
      <c r="N48" s="14"/>
      <c r="O48" s="14"/>
      <c r="P48" s="14"/>
    </row>
    <row r="49" spans="2:16" ht="17.25" thickBot="1">
      <c r="B49" s="488" t="s">
        <v>110</v>
      </c>
      <c r="C49" s="489"/>
      <c r="D49" s="489"/>
      <c r="E49" s="489"/>
      <c r="F49" s="489"/>
      <c r="G49" s="406" t="s">
        <v>324</v>
      </c>
      <c r="H49" s="466"/>
      <c r="I49" s="466"/>
      <c r="J49" s="467"/>
      <c r="K49" s="329">
        <v>1500</v>
      </c>
      <c r="L49" s="329"/>
      <c r="M49" s="329"/>
      <c r="N49" s="329"/>
      <c r="O49" s="329"/>
      <c r="P49" s="330"/>
    </row>
    <row r="50" spans="2:16" ht="16.5">
      <c r="B50" s="452" t="s">
        <v>110</v>
      </c>
      <c r="C50" s="490"/>
      <c r="D50" s="490"/>
      <c r="E50" s="490"/>
      <c r="F50" s="490"/>
      <c r="G50" s="406" t="s">
        <v>315</v>
      </c>
      <c r="H50" s="466"/>
      <c r="I50" s="466"/>
      <c r="J50" s="467"/>
      <c r="K50" s="324">
        <f>'Grond TE'!K53</f>
        <v>1000</v>
      </c>
      <c r="L50" s="324">
        <f>'Grond TE'!L53</f>
        <v>0.5</v>
      </c>
      <c r="M50" s="324">
        <f>'Grond TE'!M53</f>
        <v>7</v>
      </c>
      <c r="N50" s="324">
        <f>'Grond TE'!N53</f>
        <v>10</v>
      </c>
      <c r="O50" s="324">
        <f>'Grond TE'!O53</f>
        <v>11</v>
      </c>
      <c r="P50" s="324">
        <f>'Grond TE'!P53</f>
        <v>4.95</v>
      </c>
    </row>
    <row r="51" spans="2:16" ht="16.5">
      <c r="B51" s="435" t="s">
        <v>14</v>
      </c>
      <c r="C51" s="468"/>
      <c r="D51" s="468"/>
      <c r="E51" s="468"/>
      <c r="F51" s="468"/>
      <c r="G51" s="409" t="s">
        <v>314</v>
      </c>
      <c r="H51" s="486"/>
      <c r="I51" s="486"/>
      <c r="J51" s="487"/>
      <c r="K51" s="325">
        <v>300</v>
      </c>
      <c r="L51" s="325">
        <v>0.3</v>
      </c>
      <c r="M51" s="325">
        <v>1.6</v>
      </c>
      <c r="N51" s="325">
        <v>0.8</v>
      </c>
      <c r="O51" s="325">
        <v>1.2</v>
      </c>
      <c r="P51" s="326">
        <v>0.8</v>
      </c>
    </row>
    <row r="52" spans="2:16" ht="17.25" thickBot="1">
      <c r="B52" s="404" t="s">
        <v>15</v>
      </c>
      <c r="C52" s="469"/>
      <c r="D52" s="469"/>
      <c r="E52" s="469"/>
      <c r="F52" s="469"/>
      <c r="G52" s="412" t="s">
        <v>313</v>
      </c>
      <c r="H52" s="450"/>
      <c r="I52" s="450"/>
      <c r="J52" s="451"/>
      <c r="K52" s="327">
        <v>50</v>
      </c>
      <c r="L52" s="327">
        <v>0.1</v>
      </c>
      <c r="M52" s="327">
        <v>0.1</v>
      </c>
      <c r="N52" s="327">
        <v>0.1</v>
      </c>
      <c r="O52" s="327">
        <v>0.1</v>
      </c>
      <c r="P52" s="328">
        <v>0.1</v>
      </c>
    </row>
    <row r="53" spans="2:16">
      <c r="B53" s="5" t="s">
        <v>76</v>
      </c>
    </row>
    <row r="54" spans="2:16" ht="28.5" customHeight="1">
      <c r="B54" s="418" t="s">
        <v>109</v>
      </c>
      <c r="C54" s="418"/>
      <c r="D54" s="418"/>
      <c r="E54" s="418"/>
      <c r="F54" s="418"/>
      <c r="G54" s="418"/>
      <c r="H54" s="418"/>
      <c r="I54" s="418"/>
      <c r="J54" s="418"/>
      <c r="K54" s="418"/>
      <c r="L54" s="418"/>
      <c r="M54" s="418"/>
      <c r="N54" s="418"/>
      <c r="O54" s="418"/>
      <c r="P54" s="418"/>
    </row>
    <row r="55" spans="2:16">
      <c r="B55" s="5" t="s">
        <v>338</v>
      </c>
    </row>
  </sheetData>
  <sheetProtection sheet="1" objects="1" scenarios="1" formatCells="0" insertColumns="0" insertRows="0" sort="0" autoFilter="0" pivotTables="0"/>
  <mergeCells count="20">
    <mergeCell ref="B2:P2"/>
    <mergeCell ref="C3:P3"/>
    <mergeCell ref="B5:E5"/>
    <mergeCell ref="F5:I5"/>
    <mergeCell ref="J5:P5"/>
    <mergeCell ref="B36:P36"/>
    <mergeCell ref="K4:M4"/>
    <mergeCell ref="B4:C4"/>
    <mergeCell ref="F4:H4"/>
    <mergeCell ref="B54:P54"/>
    <mergeCell ref="B7:P7"/>
    <mergeCell ref="G49:J49"/>
    <mergeCell ref="G51:J51"/>
    <mergeCell ref="G52:J52"/>
    <mergeCell ref="B49:F49"/>
    <mergeCell ref="B51:F51"/>
    <mergeCell ref="B52:F52"/>
    <mergeCell ref="B50:F50"/>
    <mergeCell ref="G50:J50"/>
    <mergeCell ref="B16:P16"/>
  </mergeCells>
  <conditionalFormatting sqref="K8:P15 K17:P35 K37:P47">
    <cfRule type="cellIs" dxfId="12" priority="1" stopIfTrue="1" operator="greaterThan">
      <formula>$K$49</formula>
    </cfRule>
    <cfRule type="cellIs" dxfId="11" priority="78" stopIfTrue="1" operator="greaterThan">
      <formula>$K$50</formula>
    </cfRule>
    <cfRule type="cellIs" dxfId="10" priority="79" stopIfTrue="1" operator="greaterThan">
      <formula>K$51</formula>
    </cfRule>
    <cfRule type="cellIs" dxfId="9" priority="80" stopIfTrue="1" operator="greaterThan">
      <formula>K$52</formula>
    </cfRule>
    <cfRule type="containsText" priority="81" stopIfTrue="1" operator="containsText" text="&lt;">
      <formula>NOT(ISERROR(SEARCH("&lt;",K8)))</formula>
    </cfRule>
  </conditionalFormatting>
  <pageMargins left="0.55118110236220474" right="0.55118110236220474" top="0.78740157480314965" bottom="0.78740157480314965" header="0.31496062992125984" footer="0.51181102362204722"/>
  <pageSetup paperSize="9" scale="97" orientation="landscape" r:id="rId1"/>
  <headerFooter alignWithMargins="0">
    <oddHeader>&amp;C&amp;"Trebuchet MS,Standaard"&amp;F</oddHeader>
    <oddFooter>&amp;L&amp;"Trebuchet MS,Standaard"Printdatum: &amp;D&amp;R&amp;"Trebuchet MS,Standaard"&amp;P/&amp;N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3</vt:i4>
      </vt:variant>
    </vt:vector>
  </HeadingPairs>
  <TitlesOfParts>
    <vt:vector size="14" baseType="lpstr">
      <vt:lpstr>Gebruiksaanwijzing</vt:lpstr>
      <vt:lpstr>geohydrologie</vt:lpstr>
      <vt:lpstr>korrelgrootte</vt:lpstr>
      <vt:lpstr>Grond TE</vt:lpstr>
      <vt:lpstr>Grond TV</vt:lpstr>
      <vt:lpstr>Grondwater</vt:lpstr>
      <vt:lpstr>bodemlucht</vt:lpstr>
      <vt:lpstr>binnenlucht</vt:lpstr>
      <vt:lpstr>controleboringen IS</vt:lpstr>
      <vt:lpstr>monitoring Vl</vt:lpstr>
      <vt:lpstr>histlog</vt:lpstr>
      <vt:lpstr>bodemlucht!Print_Area</vt:lpstr>
      <vt:lpstr>'Grond TE'!Print_Area</vt:lpstr>
      <vt:lpstr>korrelgrootte!Print_Area</vt:lpstr>
    </vt:vector>
  </TitlesOfParts>
  <Company>Bofas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T1230_FOR_VB_tabellen_bodemonderzoek_v2</dc:title>
  <dc:subject>Formulier - voorbeeld</dc:subject>
  <dc:creator>BOFAS</dc:creator>
  <dc:description>Datum opmaak: 15/11/2006 Datum aanpassing 1 (nulsituatie standaarddocumenten (30/07/2008) datum aanpassing 2: 17/09/2008 datum aanpassing 3: 23/01/2009</dc:description>
  <cp:lastModifiedBy>Gert Moerenhout</cp:lastModifiedBy>
  <cp:lastPrinted>2020-04-21T06:04:20Z</cp:lastPrinted>
  <dcterms:created xsi:type="dcterms:W3CDTF">2005-08-22T11:02:07Z</dcterms:created>
  <dcterms:modified xsi:type="dcterms:W3CDTF">2020-10-09T06:36:13Z</dcterms:modified>
</cp:coreProperties>
</file>