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technics\BOFAS3\4_update procedures\4.8 layout BOFAS 3\"/>
    </mc:Choice>
  </mc:AlternateContent>
  <xr:revisionPtr revIDLastSave="0" documentId="8_{A6E6422D-8A6A-4C05-A1DC-8E6D715D8AB5}" xr6:coauthVersionLast="47" xr6:coauthVersionMax="47" xr10:uidLastSave="{00000000-0000-0000-0000-000000000000}"/>
  <bookViews>
    <workbookView xWindow="-108" yWindow="-108" windowWidth="23256" windowHeight="12576" xr2:uid="{4E3431BB-7124-4A17-91ED-D13AE61E0C4C}"/>
  </bookViews>
  <sheets>
    <sheet name="Manuel d'utilisation" sheetId="2" r:id="rId1"/>
    <sheet name="(Hydro)géologie" sheetId="3" r:id="rId2"/>
    <sheet name="Granulométrie" sheetId="4" r:id="rId3"/>
    <sheet name="Sol BXL Station-service" sheetId="5" r:id="rId4"/>
    <sheet name="Sol BXL Ordonnance" sheetId="7" r:id="rId5"/>
    <sheet name="Eau BXL Station-service" sheetId="8" r:id="rId6"/>
    <sheet name="Eau BXL Ordonnance" sheetId="9" r:id="rId7"/>
    <sheet name="Air du sol BXL" sheetId="15" r:id="rId8"/>
    <sheet name="Forages de contrôle IS" sheetId="13" r:id="rId9"/>
    <sheet name="Eau BXL monitoring post TA" sheetId="14" r:id="rId10"/>
    <sheet name="Histlog" sheetId="16" state="hidden" r:id="rId11"/>
  </sheets>
  <externalReferences>
    <externalReference r:id="rId12"/>
    <externalReference r:id="rId13"/>
  </externalReferences>
  <definedNames>
    <definedName name="_xlnm._FilterDatabase" localSheetId="4" hidden="1">'Sol BXL Ordonnance'!$B$2:$R$10</definedName>
    <definedName name="_xlnm._FilterDatabase" localSheetId="3" hidden="1">'Sol BXL Station-service'!$B$2:$R$10</definedName>
    <definedName name="_xlnm.Print_Area" localSheetId="1">'(Hydro)géologie'!$A$1:$I$109</definedName>
    <definedName name="_xlnm.Print_Area" localSheetId="7">'Air du sol BXL'!$B$1:$AG$17</definedName>
    <definedName name="_xlnm.Print_Area" localSheetId="5">'Eau BXL Station-service'!$A$1:$AD$40</definedName>
    <definedName name="_xlnm.Print_Area" localSheetId="2">Granulométrie!$A$1:$AA$60</definedName>
    <definedName name="BS_emailcontact">[1]Kwaliteitsplan!$B$47</definedName>
    <definedName name="BS_naam">[1]Kwaliteitsplan!$B$40</definedName>
    <definedName name="BS_naamcontact">[1]Kwaliteitsplan!$B$42</definedName>
    <definedName name="BSD_emailcontact">[1]Kwaliteitsplan!$B$37</definedName>
    <definedName name="BSD_naam">[1]Kwaliteitsplan!$B$31</definedName>
    <definedName name="BSD_naamcontact">[1]Kwaliteitsplan!$B$32</definedName>
    <definedName name="OG_emailcontact">[1]Kwaliteitsplan!$B$20</definedName>
    <definedName name="OG_naam" localSheetId="7">#REF!</definedName>
    <definedName name="OG_naam" localSheetId="9">#REF!</definedName>
    <definedName name="OG_naam" localSheetId="6">#REF!</definedName>
    <definedName name="OG_naam" localSheetId="5">#REF!</definedName>
    <definedName name="OG_naam" localSheetId="8">#REF!</definedName>
    <definedName name="OG_naam" localSheetId="4">#REF!</definedName>
    <definedName name="OG_naam" localSheetId="3">#REF!</definedName>
    <definedName name="OG_naam">#REF!</definedName>
    <definedName name="OG_naamcontact" localSheetId="7">#REF!</definedName>
    <definedName name="OG_naamcontact" localSheetId="9">#REF!</definedName>
    <definedName name="OG_naamcontact" localSheetId="6">#REF!</definedName>
    <definedName name="OG_naamcontact" localSheetId="5">#REF!</definedName>
    <definedName name="OG_naamcontact" localSheetId="8">#REF!</definedName>
    <definedName name="OG_naamcontact" localSheetId="4">#REF!</definedName>
    <definedName name="OG_naamcontact" localSheetId="3">#REF!</definedName>
    <definedName name="OG_naamcontact">#REF!</definedName>
    <definedName name="Station">[1]Kwaliteitsplan!$B$3</definedName>
    <definedName name="usage">'[2]Sélection - données sol'!$B$5</definedName>
    <definedName name="Usages">[2]paramètres_sol!$C$24:$G$24</definedName>
    <definedName name="VS">'[2]AnnI-Décret sol'!$C$5:$H$80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12" i="15" l="1"/>
  <c r="AG11" i="15"/>
  <c r="AG10" i="15"/>
  <c r="AG9" i="15"/>
  <c r="AG8" i="15"/>
  <c r="AG7" i="15"/>
  <c r="AG6" i="15"/>
  <c r="AF12" i="15"/>
  <c r="AF11" i="15"/>
  <c r="AF10" i="15"/>
  <c r="AF9" i="15"/>
  <c r="AF8" i="15"/>
  <c r="AF7" i="15"/>
  <c r="AF6" i="15"/>
  <c r="AE12" i="15"/>
  <c r="AE11" i="15"/>
  <c r="AE10" i="15"/>
  <c r="AE9" i="15"/>
  <c r="AE8" i="15"/>
  <c r="AE7" i="15"/>
  <c r="AE6" i="15"/>
  <c r="AD12" i="15"/>
  <c r="AD11" i="15"/>
  <c r="AD10" i="15"/>
  <c r="AD9" i="15"/>
  <c r="AD8" i="15"/>
  <c r="AD7" i="15"/>
  <c r="AC9" i="15"/>
  <c r="AD6" i="15"/>
  <c r="AC12" i="15"/>
  <c r="AC11" i="15"/>
  <c r="AC10" i="15"/>
  <c r="AC8" i="15"/>
  <c r="AC7" i="15"/>
  <c r="AC6" i="15"/>
  <c r="AB12" i="15"/>
  <c r="AB11" i="15"/>
  <c r="AB10" i="15"/>
  <c r="AB9" i="15"/>
  <c r="AB8" i="15"/>
  <c r="AB7" i="15"/>
  <c r="AB6" i="15"/>
  <c r="AA12" i="15"/>
  <c r="AA11" i="15"/>
  <c r="AA10" i="15"/>
  <c r="AA9" i="15"/>
  <c r="AA8" i="15"/>
  <c r="AA7" i="15"/>
  <c r="AA6" i="15"/>
  <c r="Z12" i="15"/>
  <c r="Z11" i="15"/>
  <c r="Z10" i="15"/>
  <c r="Z9" i="15"/>
  <c r="Z8" i="15"/>
  <c r="Z7" i="15"/>
  <c r="Z6" i="15"/>
  <c r="Y12" i="15"/>
  <c r="Y11" i="15"/>
  <c r="Y10" i="15"/>
  <c r="Y9" i="15"/>
  <c r="Y8" i="15"/>
  <c r="Y7" i="15"/>
  <c r="Y6" i="15"/>
  <c r="X12" i="15"/>
  <c r="X11" i="15"/>
  <c r="X10" i="15"/>
  <c r="X9" i="15"/>
  <c r="X8" i="15"/>
  <c r="X7" i="15"/>
  <c r="X6" i="15"/>
  <c r="W12" i="15"/>
  <c r="W11" i="15"/>
  <c r="W10" i="15"/>
  <c r="W9" i="15"/>
  <c r="W8" i="15"/>
  <c r="W7" i="15"/>
  <c r="R15" i="4" l="1"/>
  <c r="U15" i="4" s="1"/>
  <c r="Q15" i="4"/>
  <c r="T15" i="4" s="1"/>
  <c r="P15" i="4"/>
  <c r="S15" i="4" s="1"/>
  <c r="R14" i="4"/>
  <c r="Q14" i="4"/>
  <c r="P14" i="4"/>
  <c r="R13" i="4"/>
  <c r="U13" i="4" s="1"/>
  <c r="Q13" i="4"/>
  <c r="T13" i="4" s="1"/>
  <c r="P13" i="4"/>
  <c r="S13" i="4" s="1"/>
  <c r="R12" i="4"/>
  <c r="U12" i="4" s="1"/>
  <c r="Q12" i="4"/>
  <c r="T12" i="4" s="1"/>
  <c r="P12" i="4"/>
  <c r="S12" i="4" s="1"/>
  <c r="R11" i="4"/>
  <c r="U11" i="4" s="1"/>
  <c r="Q11" i="4"/>
  <c r="T11" i="4" s="1"/>
  <c r="P11" i="4"/>
  <c r="S14" i="4" l="1"/>
  <c r="S11" i="4"/>
  <c r="T14" i="4"/>
  <c r="U14" i="4"/>
  <c r="K53" i="5" l="1"/>
  <c r="E4" i="5" l="1"/>
  <c r="D4" i="7"/>
  <c r="AG16" i="15" l="1"/>
  <c r="AF16" i="15"/>
  <c r="AE16" i="15"/>
  <c r="AD16" i="15"/>
  <c r="AC16" i="15"/>
  <c r="AB16" i="15"/>
  <c r="AA16" i="15"/>
  <c r="Z16" i="15"/>
  <c r="Y16" i="15"/>
  <c r="X16" i="15"/>
  <c r="W16" i="15"/>
  <c r="R25" i="4"/>
  <c r="Q25" i="4"/>
  <c r="P25" i="4"/>
  <c r="S25" i="4" s="1"/>
  <c r="R24" i="4"/>
  <c r="U24" i="4" s="1"/>
  <c r="W24" i="4" s="1"/>
  <c r="Q24" i="4"/>
  <c r="P24" i="4"/>
  <c r="U23" i="4"/>
  <c r="W23" i="4" s="1"/>
  <c r="T23" i="4"/>
  <c r="R23" i="4"/>
  <c r="Q23" i="4"/>
  <c r="P23" i="4"/>
  <c r="S23" i="4" s="1"/>
  <c r="R22" i="4"/>
  <c r="Q22" i="4"/>
  <c r="P22" i="4"/>
  <c r="R21" i="4"/>
  <c r="U21" i="4" s="1"/>
  <c r="W21" i="4" s="1"/>
  <c r="Q21" i="4"/>
  <c r="T21" i="4" s="1"/>
  <c r="P21" i="4"/>
  <c r="S21" i="4" s="1"/>
  <c r="R20" i="4"/>
  <c r="U20" i="4" s="1"/>
  <c r="W20" i="4" s="1"/>
  <c r="Q20" i="4"/>
  <c r="P20" i="4"/>
  <c r="R19" i="4"/>
  <c r="U19" i="4" s="1"/>
  <c r="W19" i="4" s="1"/>
  <c r="Q19" i="4"/>
  <c r="T19" i="4" s="1"/>
  <c r="P19" i="4"/>
  <c r="S19" i="4" s="1"/>
  <c r="R18" i="4"/>
  <c r="U18" i="4" s="1"/>
  <c r="W18" i="4" s="1"/>
  <c r="Q18" i="4"/>
  <c r="T18" i="4" s="1"/>
  <c r="P18" i="4"/>
  <c r="R17" i="4"/>
  <c r="Q17" i="4"/>
  <c r="T17" i="4" s="1"/>
  <c r="P17" i="4"/>
  <c r="R16" i="4"/>
  <c r="Q16" i="4"/>
  <c r="P16" i="4"/>
  <c r="T24" i="4" l="1"/>
  <c r="S24" i="4"/>
  <c r="V24" i="4" s="1"/>
  <c r="S22" i="4"/>
  <c r="T22" i="4"/>
  <c r="V22" i="4" s="1"/>
  <c r="T20" i="4"/>
  <c r="S20" i="4"/>
  <c r="V20" i="4" s="1"/>
  <c r="V19" i="4"/>
  <c r="S17" i="4"/>
  <c r="V17" i="4" s="1"/>
  <c r="U17" i="4"/>
  <c r="W17" i="4" s="1"/>
  <c r="V21" i="4"/>
  <c r="V23" i="4"/>
  <c r="U16" i="4"/>
  <c r="W16" i="4" s="1"/>
  <c r="S18" i="4"/>
  <c r="V18" i="4" s="1"/>
  <c r="U22" i="4"/>
  <c r="W22" i="4" s="1"/>
  <c r="T16" i="4"/>
  <c r="S16" i="4"/>
  <c r="T25" i="4"/>
  <c r="V25" i="4" s="1"/>
  <c r="U25" i="4"/>
  <c r="W25" i="4" s="1"/>
  <c r="V16" i="4" l="1"/>
  <c r="D4" i="13"/>
  <c r="R50" i="13" l="1"/>
  <c r="L49" i="13"/>
  <c r="O50" i="13"/>
  <c r="M50" i="13"/>
  <c r="K50" i="13"/>
  <c r="Q50" i="13"/>
  <c r="M49" i="13"/>
  <c r="N49" i="13"/>
  <c r="O49" i="13"/>
  <c r="P49" i="13"/>
  <c r="Q49" i="13"/>
  <c r="R49" i="13"/>
  <c r="P50" i="13"/>
  <c r="N50" i="13"/>
  <c r="L50" i="13"/>
  <c r="K49" i="13"/>
  <c r="O53" i="7"/>
  <c r="W53" i="7"/>
  <c r="AE53" i="7"/>
  <c r="AM53" i="7"/>
  <c r="AU53" i="7"/>
  <c r="Y53" i="7"/>
  <c r="AO53" i="7"/>
  <c r="Z53" i="7"/>
  <c r="AP53" i="7"/>
  <c r="S53" i="7"/>
  <c r="AQ53" i="7"/>
  <c r="AB53" i="7"/>
  <c r="AJ53" i="7"/>
  <c r="U53" i="7"/>
  <c r="V53" i="7"/>
  <c r="AL53" i="7"/>
  <c r="P53" i="7"/>
  <c r="X53" i="7"/>
  <c r="AF53" i="7"/>
  <c r="AN53" i="7"/>
  <c r="AV53" i="7"/>
  <c r="Q53" i="7"/>
  <c r="AG53" i="7"/>
  <c r="K53" i="7"/>
  <c r="AH53" i="7"/>
  <c r="AI53" i="7"/>
  <c r="L53" i="7"/>
  <c r="M53" i="7"/>
  <c r="AK53" i="7"/>
  <c r="AD53" i="7"/>
  <c r="R53" i="7"/>
  <c r="AA53" i="7"/>
  <c r="T53" i="7"/>
  <c r="AR53" i="7"/>
  <c r="AC53" i="7"/>
  <c r="AS53" i="7"/>
  <c r="N53" i="7"/>
  <c r="AT53" i="7"/>
  <c r="AA54" i="5"/>
  <c r="S54" i="5"/>
  <c r="K54" i="5"/>
  <c r="T53" i="5"/>
  <c r="O54" i="5"/>
  <c r="N54" i="5"/>
  <c r="U54" i="5"/>
  <c r="V53" i="5"/>
  <c r="Z54" i="5"/>
  <c r="R54" i="5"/>
  <c r="AA53" i="5"/>
  <c r="S53" i="5"/>
  <c r="N53" i="5"/>
  <c r="V54" i="5"/>
  <c r="M53" i="5"/>
  <c r="L53" i="5"/>
  <c r="Y54" i="5"/>
  <c r="Q54" i="5"/>
  <c r="Z53" i="5"/>
  <c r="R53" i="5"/>
  <c r="Y53" i="5"/>
  <c r="X53" i="5"/>
  <c r="P53" i="5"/>
  <c r="O53" i="5"/>
  <c r="M54" i="5"/>
  <c r="U53" i="5"/>
  <c r="X54" i="5"/>
  <c r="P54" i="5"/>
  <c r="Q53" i="5"/>
  <c r="W53" i="5"/>
  <c r="T54" i="5"/>
  <c r="W54" i="5"/>
  <c r="L54" i="5"/>
  <c r="F12" i="15" l="1"/>
  <c r="H12" i="15" s="1"/>
  <c r="K12" i="15" s="1"/>
  <c r="F11" i="15"/>
  <c r="H11" i="15" s="1"/>
  <c r="K11" i="15" s="1"/>
  <c r="F10" i="15"/>
  <c r="H10" i="15" s="1"/>
  <c r="K10" i="15" s="1"/>
  <c r="F9" i="15"/>
  <c r="H9" i="15" s="1"/>
  <c r="K9" i="15" s="1"/>
  <c r="F8" i="15"/>
  <c r="H8" i="15" s="1"/>
  <c r="K8" i="15" s="1"/>
  <c r="F7" i="15"/>
  <c r="H7" i="15" s="1"/>
  <c r="K7" i="15" s="1"/>
  <c r="F6" i="15"/>
  <c r="H6" i="15" s="1"/>
  <c r="K6" i="15" s="1"/>
  <c r="W6" i="15" l="1"/>
  <c r="Y25" i="4" l="1"/>
  <c r="Y24" i="4"/>
  <c r="Y23" i="4"/>
  <c r="Y22" i="4"/>
  <c r="Y21" i="4"/>
  <c r="Y20" i="4"/>
  <c r="Y19" i="4"/>
  <c r="Y18" i="4"/>
  <c r="Y17" i="4"/>
  <c r="Y16" i="4"/>
  <c r="V13" i="4"/>
  <c r="V11" i="4"/>
  <c r="R10" i="4"/>
  <c r="Q10" i="4"/>
  <c r="U10" i="4" s="1"/>
  <c r="W10" i="4" s="1"/>
  <c r="P10" i="4"/>
  <c r="T9" i="4"/>
  <c r="R9" i="4"/>
  <c r="U9" i="4" s="1"/>
  <c r="W9" i="4" s="1"/>
  <c r="Q9" i="4"/>
  <c r="P9" i="4"/>
  <c r="S9" i="4" s="1"/>
  <c r="V9" i="4" s="1"/>
  <c r="S8" i="4"/>
  <c r="V8" i="4" s="1"/>
  <c r="R8" i="4"/>
  <c r="Q8" i="4"/>
  <c r="T8" i="4" s="1"/>
  <c r="P8" i="4"/>
  <c r="U8" i="4" s="1"/>
  <c r="W8" i="4" s="1"/>
  <c r="C3" i="2"/>
  <c r="D3" i="4" l="1"/>
  <c r="C3" i="3"/>
  <c r="C3" i="7"/>
  <c r="C3" i="15"/>
  <c r="C3" i="14"/>
  <c r="C3" i="13"/>
  <c r="C3" i="5"/>
  <c r="C3" i="9"/>
  <c r="C3" i="8"/>
  <c r="S10" i="4"/>
  <c r="T10" i="4"/>
  <c r="V15" i="4"/>
  <c r="V14" i="4"/>
  <c r="V12" i="4"/>
  <c r="W12" i="4"/>
  <c r="W15" i="4"/>
  <c r="W13" i="4"/>
  <c r="W11" i="4"/>
  <c r="W14" i="4"/>
  <c r="Y9" i="4"/>
  <c r="Y10" i="4"/>
  <c r="Y8" i="4"/>
  <c r="V10" i="4" l="1"/>
  <c r="Y15" i="4"/>
  <c r="Y14" i="4"/>
  <c r="Y12" i="4"/>
  <c r="Y11" i="4"/>
  <c r="Y13" i="4"/>
  <c r="G15" i="3"/>
  <c r="F15" i="3"/>
  <c r="AA17" i="4"/>
  <c r="AB17" i="4"/>
  <c r="AB20" i="4"/>
  <c r="AA20" i="4"/>
  <c r="G26" i="3"/>
  <c r="H26" i="3"/>
  <c r="F11" i="3"/>
  <c r="G11" i="3"/>
  <c r="AA19" i="4"/>
  <c r="AB19" i="4"/>
  <c r="G12" i="3"/>
  <c r="F12" i="3"/>
  <c r="AA22" i="4"/>
  <c r="AB22" i="4"/>
  <c r="AB14" i="4"/>
  <c r="AA14" i="4"/>
  <c r="H24" i="3"/>
  <c r="G24" i="3"/>
  <c r="AB16" i="4"/>
  <c r="AA16" i="4"/>
  <c r="AB13" i="4"/>
  <c r="AA13" i="4"/>
  <c r="AA11" i="4"/>
  <c r="AB11" i="4"/>
  <c r="F10" i="3"/>
  <c r="G10" i="3"/>
  <c r="G25" i="3"/>
  <c r="H25" i="3"/>
  <c r="G22" i="3"/>
  <c r="H22" i="3"/>
  <c r="G13" i="3"/>
  <c r="F13" i="3"/>
  <c r="AB21" i="4"/>
  <c r="AA21" i="4"/>
  <c r="AB23" i="4"/>
  <c r="AA23" i="4"/>
  <c r="G23" i="3"/>
  <c r="H23" i="3"/>
  <c r="AB12" i="4"/>
  <c r="AA12" i="4"/>
  <c r="AB18" i="4"/>
  <c r="AA18" i="4"/>
  <c r="G14" i="3"/>
  <c r="F14" i="3"/>
  <c r="AB15" i="4"/>
  <c r="AA15" i="4"/>
  <c r="AB24" i="4"/>
  <c r="AA24" i="4"/>
  <c r="AB25" i="4"/>
  <c r="AA25" i="4"/>
  <c r="G9" i="3"/>
  <c r="F9" i="3"/>
</calcChain>
</file>

<file path=xl/sharedStrings.xml><?xml version="1.0" encoding="utf-8"?>
<sst xmlns="http://schemas.openxmlformats.org/spreadsheetml/2006/main" count="786" uniqueCount="398">
  <si>
    <t>Données de base</t>
  </si>
  <si>
    <t>Projet :</t>
  </si>
  <si>
    <t>Une fois complétés, les champs en jaune ci-dessous seront automatiquement importés dans les différents onglets</t>
  </si>
  <si>
    <t>N° de dossier BOFAS</t>
  </si>
  <si>
    <t>Adresse</t>
  </si>
  <si>
    <t>Coordonnées X -Y</t>
  </si>
  <si>
    <t xml:space="preserve"> x= …... ; y = …...    </t>
  </si>
  <si>
    <t>Teneur moy. en mat. org. (%)</t>
  </si>
  <si>
    <t>Teneur moyenne en argile (%)</t>
  </si>
  <si>
    <t>Explications des tableaux standard</t>
  </si>
  <si>
    <t xml:space="preserve">Dans l'étude de sol, si d'application et pour autant qu'elles soient connues, les données doivent être reprises conformément aux tableaux standard présentés dans les onglets ci-après. L'EAAS ne peut s'écarter des tableaux standard qu'avec l'accord préalable de BOFAS. </t>
  </si>
  <si>
    <t>Les différents onglets peuvent contenir certaines données pertinentes à reprendre tout au long du projet (EDS, PA, TA). Les différents onglets qui seront reportés (ou corrigés) à la phase suivante sont : l'(hydro)géologie, la granulométrie, les données des forages/piézomètres, les observations de terrain les plus importantes ainsi que les résultats d'analyses.</t>
  </si>
  <si>
    <r>
      <t>Les analyses réalisées doivent être groupées par zone ou par source potentielle. Si elle est distincte de la pollution propre à la SS (</t>
    </r>
    <r>
      <rPr>
        <u/>
        <sz val="10"/>
        <rFont val="Trebuchet MS"/>
        <family val="2"/>
      </rPr>
      <t>TE = TankstationEIGEN = PROPRE à la SS</t>
    </r>
    <r>
      <rPr>
        <sz val="10"/>
        <rFont val="Trebuchet MS"/>
        <family val="2"/>
      </rPr>
      <t>), la pollution étrangère à la SS (</t>
    </r>
    <r>
      <rPr>
        <u/>
        <sz val="10"/>
        <rFont val="Trebuchet MS"/>
        <family val="2"/>
      </rPr>
      <t>TV = TankstationVREEMD = ETRANGER à la SS</t>
    </r>
    <r>
      <rPr>
        <sz val="10"/>
        <rFont val="Trebuchet MS"/>
        <family val="2"/>
      </rPr>
      <t>) sera reprise dans une zone séparée.</t>
    </r>
  </si>
  <si>
    <t>Accompagnés des figures, les tableaux standard donnent une image claire de la situation actuelle en matière de contamination.</t>
  </si>
  <si>
    <t>Rappels concernant les classes de sensibilité</t>
  </si>
  <si>
    <t>Classes de sensibilité selon l'Arrêté stations-service (RGPT) en région de Bruxelles-Capitale</t>
  </si>
  <si>
    <t>Les Zones d'Entreprise en Milieu Urbain (ZEMU) sont à considéré comme les zones d'intérêt régional et d'intérêt régional à aménagement différé</t>
  </si>
  <si>
    <t>(Hydro)géologie</t>
  </si>
  <si>
    <t>Projet:</t>
  </si>
  <si>
    <t>Stratigraphie</t>
  </si>
  <si>
    <t>Lithologie</t>
  </si>
  <si>
    <t>Eau souterraine</t>
  </si>
  <si>
    <t>aquifère exploitable</t>
  </si>
  <si>
    <t>horizon discontinu non exploitable</t>
  </si>
  <si>
    <t>eau de rétention</t>
  </si>
  <si>
    <t>aquiclude</t>
  </si>
  <si>
    <t>aquitard</t>
  </si>
  <si>
    <t>aquifère non exploitable</t>
  </si>
  <si>
    <t>etc…</t>
  </si>
  <si>
    <t>Sur base des forages</t>
  </si>
  <si>
    <t>Texture, couleur, hétérogénéité</t>
  </si>
  <si>
    <t>Remarques *</t>
  </si>
  <si>
    <t>% matière organique</t>
  </si>
  <si>
    <t>% argile</t>
  </si>
  <si>
    <t>glauconite</t>
  </si>
  <si>
    <t>5 cm de tourbe</t>
  </si>
  <si>
    <t>venues d'eau importantes</t>
  </si>
  <si>
    <t>10 % de cailloux</t>
  </si>
  <si>
    <t xml:space="preserve"> * couche de tourbe, d'argile, de gravier, teneur élevée en glauconite, venues d'eau importantes, % de cailloux, ... ou toute autre couche remarquable qui perturbe la continuité du sous-sol</t>
  </si>
  <si>
    <t>Tableau récapitulatif (hydro)géologie</t>
  </si>
  <si>
    <t>Caractère vulnérable/exploitable</t>
  </si>
  <si>
    <t>Zone de protection de captage (et type de zone)</t>
  </si>
  <si>
    <t>Profondeur de la nappe (m-ns)</t>
  </si>
  <si>
    <t>Direction d'écoulement des eaux souterraines</t>
  </si>
  <si>
    <t>Topographie/aval/point bas</t>
  </si>
  <si>
    <t>Distance par rapport aux eaux de surface</t>
  </si>
  <si>
    <t>Paquet 'épuration' : analyse sur…</t>
  </si>
  <si>
    <t>Fe (mg/l)</t>
  </si>
  <si>
    <t>Mn (mg/l)</t>
  </si>
  <si>
    <t>Ca (mg/l)</t>
  </si>
  <si>
    <t>Mg (mg/l)</t>
  </si>
  <si>
    <t>Granulométrie / triangle textural belge / perméabilité</t>
  </si>
  <si>
    <t>Forage / échantillon</t>
  </si>
  <si>
    <t>Rapport du laboratoire</t>
  </si>
  <si>
    <t>Calcul (sur base du rapport du laboratoire)</t>
  </si>
  <si>
    <t>Remarques</t>
  </si>
  <si>
    <t>Code</t>
  </si>
  <si>
    <t>Texture selon le log de forage</t>
  </si>
  <si>
    <t>Fraction gravier
(&gt;2000 µm) estimée ou en %</t>
  </si>
  <si>
    <t>% MS</t>
  </si>
  <si>
    <t>Détermination de la texture</t>
  </si>
  <si>
    <t>Texture normalisée (sur base de 100% de fraction minerale)</t>
  </si>
  <si>
    <t>Remarques vis-à-vis du triangle textural belge</t>
  </si>
  <si>
    <t>Texture</t>
  </si>
  <si>
    <t>&lt; 2 µm</t>
  </si>
  <si>
    <t>&lt; 16 µm</t>
  </si>
  <si>
    <t>&lt; 50 µm</t>
  </si>
  <si>
    <t>&lt; 63 µm</t>
  </si>
  <si>
    <t>&lt; 125 µm</t>
  </si>
  <si>
    <t>&lt; 250 µm</t>
  </si>
  <si>
    <t>&lt; 500 µm</t>
  </si>
  <si>
    <t>&lt; 1000 µm</t>
  </si>
  <si>
    <t>&lt; 2000 µm</t>
  </si>
  <si>
    <t>% 
fraction
sable 
(50-2000 µm)</t>
  </si>
  <si>
    <t>%
fraction 
limon</t>
  </si>
  <si>
    <t>% 
fraction 
argile</t>
  </si>
  <si>
    <t>x</t>
  </si>
  <si>
    <t>y</t>
  </si>
  <si>
    <t>Méthode de determination de la valeur K</t>
  </si>
  <si>
    <t>0</t>
  </si>
  <si>
    <t>reference fraction sable</t>
  </si>
  <si>
    <t>reference fractionlimon</t>
  </si>
  <si>
    <t>reference fraction argile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</si>
  <si>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</si>
  <si>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</si>
  <si>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</si>
  <si>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</si>
  <si>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</si>
  <si>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</si>
  <si>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</si>
  <si>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</si>
  <si>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</si>
  <si>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</si>
  <si>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</si>
  <si>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</si>
  <si>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</si>
  <si>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</si>
  <si>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</si>
  <si>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U</t>
  </si>
  <si>
    <t>argile&gt;=35 et limon&lt;=55</t>
  </si>
  <si>
    <t>E</t>
  </si>
  <si>
    <t>argile&gt;=17,5 et (limon+sable/2)&lt;=70</t>
  </si>
  <si>
    <t>A</t>
  </si>
  <si>
    <t>sable&lt;=15 et (limon+sable/2)&gt;70</t>
  </si>
  <si>
    <t>Z</t>
  </si>
  <si>
    <t>sable&gt;82,5 et argile&lt;8</t>
  </si>
  <si>
    <t>S</t>
  </si>
  <si>
    <t>sable&gt;67,5 et argile&lt;17,5</t>
  </si>
  <si>
    <t>P</t>
  </si>
  <si>
    <t>sable&gt;50 et argile&lt;12,5</t>
  </si>
  <si>
    <t>L</t>
  </si>
  <si>
    <t>le reste après ZSP et après A</t>
  </si>
  <si>
    <t>Note</t>
  </si>
  <si>
    <t>GENERALITES</t>
  </si>
  <si>
    <t>Kozeny</t>
  </si>
  <si>
    <t>Lors de son interprétation, l'EAAS doit tenir compte des effets du prétraitement en laboratoire sur l'applicabilité du triangle textural.</t>
  </si>
  <si>
    <t>Rawls</t>
  </si>
  <si>
    <t>Autre</t>
  </si>
  <si>
    <t>GRAVIER</t>
  </si>
  <si>
    <t>Les sols contenant plus de 5% de gravier (fraction &gt;2000 µm) peuvent éventuellement recevoir le code "G" (gravier) ; à proprement parler, ils ne font toutefois pas partie du triangle textural.</t>
  </si>
  <si>
    <t xml:space="preserve">A partir d'une teneur en gravier de 30%, l'applicabilité du triangle textural belge devient très problématique. </t>
  </si>
  <si>
    <t xml:space="preserve">Pour l'évaluation à l'aide de S-Risk, en cas de présence de gravier, la classification selon le triangle textural belge peut néanmoins être conservée à titre indicatif, puisque la fraction minérale (&lt;2000 µm) est déterminante vis-à-vis du comportement du polluant. </t>
  </si>
  <si>
    <t>Pour l'évaluation à l'aide de S-Risk Wallonie, on peut considérer qu'il convient de maintenir le type de sol "G" (limon caillouteux), dès lors que la matrice sera souvent limoneuse.</t>
  </si>
  <si>
    <t>TOURBE</t>
  </si>
  <si>
    <t>La tourbe et les sols tourbeux sont souvent caractérisés par de faibles teneurs en matière sèche (MS) et des teneurs élevées en matière organique (MO) ; ils ne font pas non plus partie du triangle textural et obtiennent le code "V" (Veen = tourbe en néérlandais).</t>
  </si>
  <si>
    <t>Le triangle textural de la tourbe (Stiboka) permet de décider si le sol répond à la définition d'un "sol minéral", et si la classification selon le triangle textural belge peut être appliquée de manière pertinente.</t>
  </si>
  <si>
    <t>En pratique, à partir d'une teneur en MO de 15 à 30%, l'interprétation sur base du triangle textural belge peut devenir problématique.</t>
  </si>
  <si>
    <t>%</t>
  </si>
  <si>
    <t>456e</t>
  </si>
  <si>
    <t>P1</t>
  </si>
  <si>
    <t>80-150</t>
  </si>
  <si>
    <t>BZ</t>
  </si>
  <si>
    <t>*</t>
  </si>
  <si>
    <t>80-100</t>
  </si>
  <si>
    <t>200-250</t>
  </si>
  <si>
    <t>**</t>
  </si>
  <si>
    <t>200-220</t>
  </si>
  <si>
    <t>250-400</t>
  </si>
  <si>
    <t>250-270</t>
  </si>
  <si>
    <t>P5</t>
  </si>
  <si>
    <t>456f</t>
  </si>
  <si>
    <t>P4</t>
  </si>
  <si>
    <t>150-250</t>
  </si>
  <si>
    <t>DI</t>
  </si>
  <si>
    <t>300-330</t>
  </si>
  <si>
    <t>zone 2:</t>
  </si>
  <si>
    <t>zone 3:</t>
  </si>
  <si>
    <t xml:space="preserve">Perceptions de chantier et comparaison des résultats d'analyse (RGPT) pour la partie fixe du sol </t>
  </si>
  <si>
    <t>Classe de sensibilité:</t>
  </si>
  <si>
    <t>% matière organique:</t>
  </si>
  <si>
    <t>Teneur en argile:</t>
  </si>
  <si>
    <t>Identification du forage</t>
  </si>
  <si>
    <t>Observations organoleptiques</t>
  </si>
  <si>
    <t>Résultats d'analyses mg/kg ms</t>
  </si>
  <si>
    <t>Parcelle cadastrale</t>
  </si>
  <si>
    <t>Code de forage</t>
  </si>
  <si>
    <t>Date de forage</t>
  </si>
  <si>
    <r>
      <t>Odeur/PID</t>
    </r>
    <r>
      <rPr>
        <b/>
        <vertAlign val="superscript"/>
        <sz val="10"/>
        <rFont val="Trebuchet MS"/>
        <family val="2"/>
      </rPr>
      <t>(2)</t>
    </r>
  </si>
  <si>
    <t>Benzène</t>
  </si>
  <si>
    <t>Toluène</t>
  </si>
  <si>
    <t>Ethylbenzène</t>
  </si>
  <si>
    <t>Xylènes</t>
  </si>
  <si>
    <t>Naphtalène</t>
  </si>
  <si>
    <t>(2) Blanc (vide) = néant ; * = léger ; ** = moyen ; *** = fort ou valeur PID mesurée - il n'est pas nécessaire d'indiquer en même temps les perceptions organoleptiques et la réaction huile/eau qui n'est pas strictement nécessaire</t>
  </si>
  <si>
    <t>(1) ESS = essence; DI = diesel; HA = hydrocarbures aromatiques ; MC = mazout de chauffage ; AU = autre</t>
  </si>
  <si>
    <t>Légende</t>
  </si>
  <si>
    <t>Benzo(a)pyrène</t>
  </si>
  <si>
    <t xml:space="preserve">Chrysène </t>
  </si>
  <si>
    <t>Indéno(1,2,3-cd)pyrène</t>
  </si>
  <si>
    <t>Benzo(ghi)pérylène</t>
  </si>
  <si>
    <t>Benzo(k)fluoranthène</t>
  </si>
  <si>
    <t>Benzo(a)anthracène</t>
  </si>
  <si>
    <t>Fluoranthène</t>
  </si>
  <si>
    <t xml:space="preserve">Phénantrène </t>
  </si>
  <si>
    <t>Anthracène</t>
  </si>
  <si>
    <r>
      <t>Test huile/eau</t>
    </r>
    <r>
      <rPr>
        <b/>
        <vertAlign val="superscript"/>
        <sz val="10"/>
        <rFont val="Trebuchet MS"/>
        <family val="2"/>
      </rPr>
      <t>(2)</t>
    </r>
  </si>
  <si>
    <t>Date du forage</t>
  </si>
  <si>
    <t>Code du forage</t>
  </si>
  <si>
    <t>Résultats d'analyse en mg/kg ms</t>
  </si>
  <si>
    <t>Teneur en argile (%)</t>
  </si>
  <si>
    <r>
      <t>Huile minérale (GC, 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40</t>
    </r>
    <r>
      <rPr>
        <b/>
        <sz val="10"/>
        <rFont val="Trebuchet MS"/>
        <family val="2"/>
      </rPr>
      <t>)</t>
    </r>
  </si>
  <si>
    <r>
      <t>Caractérisation</t>
    </r>
    <r>
      <rPr>
        <b/>
        <vertAlign val="superscript"/>
        <sz val="10"/>
        <rFont val="Trebuchet MS"/>
        <family val="2"/>
      </rPr>
      <t>(1)</t>
    </r>
  </si>
  <si>
    <t>zone 1: îlot de pompes</t>
  </si>
  <si>
    <t>Kadastraal perceel</t>
  </si>
  <si>
    <t>pH</t>
  </si>
  <si>
    <t>MTBE</t>
  </si>
  <si>
    <t xml:space="preserve">Zone: </t>
  </si>
  <si>
    <t>200-400</t>
  </si>
  <si>
    <t>J</t>
  </si>
  <si>
    <t>Perceptions de chantier et comparaison des résultats d'analyse (RGPT) pour l'eau souterraine</t>
  </si>
  <si>
    <t>Identification du piézomètre</t>
  </si>
  <si>
    <t>Code du piézomètre</t>
  </si>
  <si>
    <t>Date</t>
  </si>
  <si>
    <t>Quantité prélevée avant échantilllonnage (litre)</t>
  </si>
  <si>
    <r>
      <t>Piézomètre bien ou mal alimenté</t>
    </r>
    <r>
      <rPr>
        <b/>
        <vertAlign val="superscript"/>
        <sz val="10"/>
        <rFont val="Trebuchet MS"/>
        <family val="2"/>
      </rPr>
      <t>(4)</t>
    </r>
  </si>
  <si>
    <t>Echantillonnage selon procédure  24h (O/N)</t>
  </si>
  <si>
    <t>mal</t>
  </si>
  <si>
    <r>
      <t>Huile Minérale (C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40</t>
    </r>
    <r>
      <rPr>
        <b/>
        <sz val="10"/>
        <rFont val="Trebuchet MS"/>
        <family val="2"/>
      </rPr>
      <t>)</t>
    </r>
  </si>
  <si>
    <t>Remarques (couleur, turbidité, limpidité, …)</t>
  </si>
  <si>
    <t>Résultats d'analyse (µg/l)</t>
  </si>
  <si>
    <t>mauvais écoulement dû à des effets de matrice</t>
  </si>
  <si>
    <t>(1) S'il y a une couche surnageante, il convient d'en mentionner les parties supérieure et inférieure</t>
  </si>
  <si>
    <t>(2) A adapter conformément à la législation et aux paramètres spécifiques au site</t>
  </si>
  <si>
    <r>
      <t>MTBE</t>
    </r>
    <r>
      <rPr>
        <b/>
        <vertAlign val="superscript"/>
        <sz val="10"/>
        <rFont val="Trebuchet MS"/>
        <family val="2"/>
      </rPr>
      <t>(2)</t>
    </r>
  </si>
  <si>
    <t>Observations de terrain comparaison des résultats d'analyse de l'air du sol</t>
  </si>
  <si>
    <t>Données relatives à l'échantillonnage</t>
  </si>
  <si>
    <t>Résultats d'analyse (µg/tube)</t>
  </si>
  <si>
    <t>Concentrations calculées (mg/Nm3)</t>
  </si>
  <si>
    <t>Point d'échantillonnage</t>
  </si>
  <si>
    <t>Début
(xx:xx)</t>
  </si>
  <si>
    <t>Fin (xx:xx)</t>
  </si>
  <si>
    <t>Durée de l'échantillonnage (min)</t>
  </si>
  <si>
    <t>Débit 
(ml/min)</t>
  </si>
  <si>
    <t>Volume pompé via le CA (litre)</t>
  </si>
  <si>
    <r>
      <t xml:space="preserve">Température </t>
    </r>
    <r>
      <rPr>
        <sz val="10"/>
        <rFont val="Trebuchet MS"/>
        <family val="2"/>
      </rPr>
      <t>(1)</t>
    </r>
    <r>
      <rPr>
        <b/>
        <sz val="10"/>
        <rFont val="Trebuchet MS"/>
        <family val="2"/>
      </rPr>
      <t xml:space="preserve">
(°C)</t>
    </r>
  </si>
  <si>
    <r>
      <t xml:space="preserve">Pression </t>
    </r>
    <r>
      <rPr>
        <sz val="10"/>
        <rFont val="Trebuchet MS"/>
        <family val="2"/>
      </rPr>
      <t>(1)</t>
    </r>
    <r>
      <rPr>
        <b/>
        <sz val="10"/>
        <rFont val="Trebuchet MS"/>
        <family val="2"/>
      </rPr>
      <t xml:space="preserve">
(HPa)</t>
    </r>
  </si>
  <si>
    <t>Volume pompé via le CA (Nm³)</t>
  </si>
  <si>
    <t>TPH aliphatique
 EC &gt;5-6</t>
  </si>
  <si>
    <t>BL1</t>
  </si>
  <si>
    <t>BL2</t>
  </si>
  <si>
    <t>150-300</t>
  </si>
  <si>
    <t>300-400</t>
  </si>
  <si>
    <t>300-350</t>
  </si>
  <si>
    <t>Perceptions de chantier et comparaison des résultats d'analyse SOL APRES IS</t>
  </si>
  <si>
    <t>Profondeur du forage (cm-ns)</t>
  </si>
  <si>
    <t>Classe de sensibilité :</t>
  </si>
  <si>
    <t>Profondeur de l'échantillon
(cm-ns)</t>
  </si>
  <si>
    <t xml:space="preserve">Date </t>
  </si>
  <si>
    <t>Profondeur 
(m-ns)</t>
  </si>
  <si>
    <t>Source</t>
  </si>
  <si>
    <t>Aval</t>
  </si>
  <si>
    <t>Amont</t>
  </si>
  <si>
    <t>Benzo(a)
anthracène</t>
  </si>
  <si>
    <t>Benzo(k)
fluoranthène</t>
  </si>
  <si>
    <t>Benzo(ghi)
pérylène</t>
  </si>
  <si>
    <t>Indéno(1,2,3-cd)
pyrène</t>
  </si>
  <si>
    <r>
      <rPr>
        <sz val="11"/>
        <rFont val="Trebuchet MS"/>
        <family val="2"/>
      </rPr>
      <t xml:space="preserve">Concentrations en </t>
    </r>
    <r>
      <rPr>
        <b/>
        <sz val="11"/>
        <color rgb="FFFF0000"/>
        <rFont val="Trebuchet MS"/>
        <family val="2"/>
      </rPr>
      <t>gras et rouge</t>
    </r>
    <r>
      <rPr>
        <sz val="11"/>
        <rFont val="Trebuchet MS"/>
        <family val="2"/>
      </rPr>
      <t xml:space="preserve"> si &gt; à </t>
    </r>
  </si>
  <si>
    <r>
      <t xml:space="preserve">Concentration en </t>
    </r>
    <r>
      <rPr>
        <u/>
        <sz val="11"/>
        <rFont val="Trebuchet MS"/>
        <family val="2"/>
      </rPr>
      <t>souligné</t>
    </r>
    <r>
      <rPr>
        <sz val="11"/>
        <rFont val="Trebuchet MS"/>
        <family val="2"/>
      </rPr>
      <t xml:space="preserve"> si &gt; à</t>
    </r>
  </si>
  <si>
    <r>
      <rPr>
        <sz val="11"/>
        <rFont val="Trebuchet MS"/>
        <family val="2"/>
      </rPr>
      <t xml:space="preserve">Concentration en </t>
    </r>
    <r>
      <rPr>
        <i/>
        <sz val="11"/>
        <rFont val="Trebuchet MS"/>
        <family val="2"/>
      </rPr>
      <t>italique</t>
    </r>
    <r>
      <rPr>
        <sz val="11"/>
        <rFont val="Trebuchet MS"/>
        <family val="2"/>
      </rPr>
      <t xml:space="preserve"> si &gt; à</t>
    </r>
    <r>
      <rPr>
        <i/>
        <sz val="11"/>
        <rFont val="Trebuchet MS"/>
        <family val="2"/>
      </rPr>
      <t xml:space="preserve"> </t>
    </r>
  </si>
  <si>
    <r>
      <rPr>
        <sz val="11"/>
        <rFont val="Trebuchet MS"/>
        <family val="2"/>
      </rPr>
      <t xml:space="preserve">Concentrations en </t>
    </r>
    <r>
      <rPr>
        <u/>
        <sz val="11"/>
        <rFont val="Trebuchet MS"/>
        <family val="2"/>
      </rPr>
      <t>souligné</t>
    </r>
    <r>
      <rPr>
        <sz val="11"/>
        <rFont val="Trebuchet MS"/>
        <family val="2"/>
      </rPr>
      <t xml:space="preserve"> si &gt; à VS</t>
    </r>
  </si>
  <si>
    <r>
      <t xml:space="preserve">Concentrations en </t>
    </r>
    <r>
      <rPr>
        <b/>
        <sz val="11"/>
        <color rgb="FFFF0000"/>
        <rFont val="Trebuchet MS"/>
        <family val="2"/>
      </rPr>
      <t>gras et rouge</t>
    </r>
    <r>
      <rPr>
        <sz val="11"/>
        <rFont val="Trebuchet MS"/>
        <family val="2"/>
      </rPr>
      <t xml:space="preserve"> si &gt; à VI</t>
    </r>
  </si>
  <si>
    <r>
      <rPr>
        <sz val="11"/>
        <rFont val="Trebuchet MS"/>
        <family val="2"/>
      </rPr>
      <t>Concentrations en</t>
    </r>
    <r>
      <rPr>
        <i/>
        <sz val="11"/>
        <rFont val="Trebuchet MS"/>
        <family val="2"/>
      </rPr>
      <t xml:space="preserve"> italique </t>
    </r>
    <r>
      <rPr>
        <sz val="11"/>
        <rFont val="Trebuchet MS"/>
        <family val="2"/>
      </rPr>
      <t>si &gt; à VR</t>
    </r>
  </si>
  <si>
    <r>
      <rPr>
        <sz val="11"/>
        <rFont val="Trebuchet MS"/>
        <family val="2"/>
      </rPr>
      <t xml:space="preserve">Concentrations en </t>
    </r>
    <r>
      <rPr>
        <b/>
        <sz val="11"/>
        <color rgb="FFFF0000"/>
        <rFont val="Trebuchet MS"/>
        <family val="2"/>
      </rPr>
      <t>gras et rouge</t>
    </r>
    <r>
      <rPr>
        <b/>
        <sz val="11"/>
        <rFont val="Trebuchet MS"/>
        <family val="2"/>
      </rPr>
      <t xml:space="preserve"> </t>
    </r>
    <r>
      <rPr>
        <sz val="11"/>
        <rFont val="Trebuchet MS"/>
        <family val="2"/>
      </rPr>
      <t>si &gt; à NI</t>
    </r>
  </si>
  <si>
    <r>
      <rPr>
        <sz val="11"/>
        <rFont val="Trebuchet MS"/>
        <family val="2"/>
      </rPr>
      <t xml:space="preserve">Concentrations en </t>
    </r>
    <r>
      <rPr>
        <u/>
        <sz val="11"/>
        <rFont val="Trebuchet MS"/>
        <family val="2"/>
      </rPr>
      <t xml:space="preserve">souligné </t>
    </r>
    <r>
      <rPr>
        <sz val="11"/>
        <rFont val="Trebuchet MS"/>
        <family val="2"/>
      </rPr>
      <t>si &gt; à NA</t>
    </r>
  </si>
  <si>
    <r>
      <rPr>
        <sz val="11"/>
        <rFont val="Trebuchet MS"/>
        <family val="2"/>
      </rPr>
      <t>Concentrations en</t>
    </r>
    <r>
      <rPr>
        <b/>
        <sz val="11"/>
        <color rgb="FFFF0000"/>
        <rFont val="Trebuchet MS"/>
        <family val="2"/>
      </rPr>
      <t xml:space="preserve"> gras et rouge</t>
    </r>
    <r>
      <rPr>
        <sz val="11"/>
        <rFont val="Trebuchet MS"/>
        <family val="2"/>
      </rPr>
      <t xml:space="preserve"> si &gt; à VI</t>
    </r>
  </si>
  <si>
    <r>
      <rPr>
        <sz val="11"/>
        <rFont val="Trebuchet MS"/>
        <family val="2"/>
      </rPr>
      <t>Concentrations en</t>
    </r>
    <r>
      <rPr>
        <i/>
        <sz val="11"/>
        <rFont val="Trebuchet MS"/>
        <family val="2"/>
      </rPr>
      <t xml:space="preserve"> italique</t>
    </r>
    <r>
      <rPr>
        <sz val="11"/>
        <rFont val="Trebuchet MS"/>
        <family val="2"/>
      </rPr>
      <t xml:space="preserve"> si &gt; à VR</t>
    </r>
  </si>
  <si>
    <r>
      <t>VI ou NI</t>
    </r>
    <r>
      <rPr>
        <vertAlign val="superscript"/>
        <sz val="11"/>
        <rFont val="Trebuchet MS"/>
        <family val="2"/>
      </rPr>
      <t>(2)</t>
    </r>
  </si>
  <si>
    <t>VR</t>
  </si>
  <si>
    <t>Industrielle</t>
  </si>
  <si>
    <t>VI</t>
  </si>
  <si>
    <t>VS</t>
  </si>
  <si>
    <t>Habitat</t>
  </si>
  <si>
    <t>Particulière</t>
  </si>
  <si>
    <t>Récréative</t>
  </si>
  <si>
    <t>NI</t>
  </si>
  <si>
    <t>NA</t>
  </si>
  <si>
    <t>Paramètres</t>
  </si>
  <si>
    <t>Arrêté Stations-service mg/kg ms</t>
  </si>
  <si>
    <t>Normes</t>
  </si>
  <si>
    <t>Ordonnance 
mg/kg ms</t>
  </si>
  <si>
    <t>Classes de sensibilité</t>
  </si>
  <si>
    <t>Ordonnance mg/kg ms</t>
  </si>
  <si>
    <t>TPH aliphatique (EC &gt;10-12)</t>
  </si>
  <si>
    <t>TPH aliphatique (EC &gt;6-8)</t>
  </si>
  <si>
    <t>TPH aliphatique (EC &gt;8-10)</t>
  </si>
  <si>
    <t>TPH aromatique (EC &gt;10-12)</t>
  </si>
  <si>
    <t>TPH aromatique (EC &gt;8-10)</t>
  </si>
  <si>
    <t>TPH aliphatique (EC 5-6)</t>
  </si>
  <si>
    <t>Valeurs de screening mg/m³</t>
  </si>
  <si>
    <t>ZAND_1</t>
  </si>
  <si>
    <t>ZAND_Kelder</t>
  </si>
  <si>
    <t>Leem_Kelder</t>
  </si>
  <si>
    <t>Leem_GW1</t>
  </si>
  <si>
    <t>Ethyl
benzène</t>
  </si>
  <si>
    <t>Naphtha
lène</t>
  </si>
  <si>
    <t>Date de l'échantil
lonnage</t>
  </si>
  <si>
    <t xml:space="preserve">MCS 
</t>
  </si>
  <si>
    <t>(1) Ces paramètres sont mesurés au niveau de la mesure du volume pompé</t>
  </si>
  <si>
    <t>Identification du piézo</t>
  </si>
  <si>
    <t>Mesures de terrain</t>
  </si>
  <si>
    <t>Résultats d'analyses (µg/l)</t>
  </si>
  <si>
    <t>Mesure de terrain</t>
  </si>
  <si>
    <r>
      <t>Huile Minérale (C</t>
    </r>
    <r>
      <rPr>
        <b/>
        <vertAlign val="subscript"/>
        <sz val="10"/>
        <rFont val="Trebuchet MS"/>
        <family val="2"/>
      </rPr>
      <t>5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)</t>
    </r>
    <r>
      <rPr>
        <b/>
        <vertAlign val="superscript"/>
        <sz val="10"/>
        <rFont val="Trebuchet MS"/>
        <family val="2"/>
      </rPr>
      <t>(3)</t>
    </r>
  </si>
  <si>
    <r>
      <t>Huile Minérale (C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)</t>
    </r>
    <r>
      <rPr>
        <b/>
        <vertAlign val="superscript"/>
        <sz val="10"/>
        <rFont val="Trebuchet MS"/>
        <family val="2"/>
      </rPr>
      <t>(3)</t>
    </r>
  </si>
  <si>
    <r>
      <t>MTBE</t>
    </r>
    <r>
      <rPr>
        <b/>
        <vertAlign val="superscript"/>
        <sz val="10"/>
        <rFont val="Trebuchet MS"/>
        <family val="2"/>
      </rPr>
      <t>(3)</t>
    </r>
  </si>
  <si>
    <r>
      <t>NA</t>
    </r>
    <r>
      <rPr>
        <vertAlign val="superscript"/>
        <sz val="10"/>
        <rFont val="Arial"/>
        <family val="2"/>
      </rPr>
      <t>(2)</t>
    </r>
  </si>
  <si>
    <t>Arsenic</t>
  </si>
  <si>
    <t>Cadmium</t>
  </si>
  <si>
    <t>Chrome III</t>
  </si>
  <si>
    <t>Cuivre</t>
  </si>
  <si>
    <t>Mercure</t>
  </si>
  <si>
    <t>Plomb</t>
  </si>
  <si>
    <t>Nickel</t>
  </si>
  <si>
    <t>Zinc</t>
  </si>
  <si>
    <t>Tétrachloro
éthène</t>
  </si>
  <si>
    <t>Trichloroéthène</t>
  </si>
  <si>
    <t>1-2 Dichloroéthène (somme)</t>
  </si>
  <si>
    <t>Chlorure de Vinyl</t>
  </si>
  <si>
    <t>Tétrachloro
méthane</t>
  </si>
  <si>
    <t>Trichoro
méthane</t>
  </si>
  <si>
    <t>Dichloro
méthane</t>
  </si>
  <si>
    <t>1-1-2 Trichloroéthane</t>
  </si>
  <si>
    <t>1-2 Dichloroéthane</t>
  </si>
  <si>
    <t>1-1-1 Trichloroéthane</t>
  </si>
  <si>
    <t>1-1 Dichloroéthane</t>
  </si>
  <si>
    <t>Classe de sensibilité</t>
  </si>
  <si>
    <t>Sur base du contexte géologique et cartes géotechniques</t>
  </si>
  <si>
    <t xml:space="preserve">Perceptions de chantier et comparaison des résultats d'analyse (Ordonnance sol) pour la partie fixe du sol </t>
  </si>
  <si>
    <t>Perceptions de chantier et comparaison des résultats d'analyse (Ordonnance sol) pour l'eau souterraine</t>
  </si>
  <si>
    <t>Les normes considérées sont celles de l'ordonnance sol afin de pouvoir interpréter les pollutions restant en place par rapport à la législation en vigeur après assainissement. 
Les objectifs d'assainissement restent quant à eux définis selon l'AGRBC Station-service</t>
  </si>
  <si>
    <t>Exemple</t>
  </si>
  <si>
    <t>teneur élevée en graviers et MS</t>
  </si>
  <si>
    <r>
      <t>Captages d'eau importants avec un débit &gt; 5</t>
    </r>
    <r>
      <rPr>
        <sz val="11"/>
        <color rgb="FFFF0000"/>
        <rFont val="Trebuchet MS"/>
        <family val="2"/>
      </rPr>
      <t>XX</t>
    </r>
    <r>
      <rPr>
        <sz val="11"/>
        <rFont val="Trebuchet MS"/>
        <family val="2"/>
      </rPr>
      <t xml:space="preserve"> m³/h</t>
    </r>
  </si>
  <si>
    <t>Orientation du captage (N-O-E-S-…)</t>
  </si>
  <si>
    <t>distance par rapport au site (m)</t>
  </si>
  <si>
    <t>profondeur de la crépine (m-ns)</t>
  </si>
  <si>
    <t>debit (m³/h)</t>
  </si>
  <si>
    <t>Le tableau ci-dessous reprend les valeurs de screening préencodées lors du choix du type de sol et de la présence de cave. 
Ce tableau ne sera pas imprimé.</t>
  </si>
  <si>
    <t>VI/NI</t>
  </si>
  <si>
    <t>VS/NA</t>
  </si>
  <si>
    <r>
      <t>Huile minérale (GC, C</t>
    </r>
    <r>
      <rPr>
        <b/>
        <vertAlign val="subscript"/>
        <sz val="10"/>
        <color theme="0" tint="-0.14999847407452621"/>
        <rFont val="Trebuchet MS"/>
        <family val="2"/>
      </rPr>
      <t>5</t>
    </r>
    <r>
      <rPr>
        <b/>
        <sz val="10"/>
        <color theme="0" tint="-0.14999847407452621"/>
        <rFont val="Trebuchet MS"/>
        <family val="2"/>
      </rPr>
      <t>-C</t>
    </r>
    <r>
      <rPr>
        <b/>
        <vertAlign val="subscript"/>
        <sz val="10"/>
        <color theme="0" tint="-0.14999847407452621"/>
        <rFont val="Trebuchet MS"/>
        <family val="2"/>
      </rPr>
      <t>8</t>
    </r>
    <r>
      <rPr>
        <b/>
        <sz val="10"/>
        <color theme="0" tint="-0.14999847407452621"/>
        <rFont val="Trebuchet MS"/>
        <family val="2"/>
      </rPr>
      <t>)</t>
    </r>
    <r>
      <rPr>
        <b/>
        <vertAlign val="superscript"/>
        <sz val="10"/>
        <color theme="0" tint="-0.14999847407452621"/>
        <rFont val="Trebuchet MS"/>
        <family val="2"/>
      </rPr>
      <t>(4)</t>
    </r>
  </si>
  <si>
    <r>
      <t>Huile minérale (GC, C</t>
    </r>
    <r>
      <rPr>
        <b/>
        <vertAlign val="subscript"/>
        <sz val="10"/>
        <color theme="0" tint="-0.14999847407452621"/>
        <rFont val="Trebuchet MS"/>
        <family val="2"/>
      </rPr>
      <t>8</t>
    </r>
    <r>
      <rPr>
        <b/>
        <sz val="10"/>
        <color theme="0" tint="-0.14999847407452621"/>
        <rFont val="Trebuchet MS"/>
        <family val="2"/>
      </rPr>
      <t>-C</t>
    </r>
    <r>
      <rPr>
        <b/>
        <vertAlign val="subscript"/>
        <sz val="10"/>
        <color theme="0" tint="-0.14999847407452621"/>
        <rFont val="Trebuchet MS"/>
        <family val="2"/>
      </rPr>
      <t>10</t>
    </r>
    <r>
      <rPr>
        <b/>
        <sz val="10"/>
        <color theme="0" tint="-0.14999847407452621"/>
        <rFont val="Trebuchet MS"/>
        <family val="2"/>
      </rPr>
      <t>)</t>
    </r>
    <r>
      <rPr>
        <b/>
        <vertAlign val="superscript"/>
        <sz val="10"/>
        <color theme="0" tint="-0.14999847407452621"/>
        <rFont val="Trebuchet MS"/>
        <family val="2"/>
      </rPr>
      <t>(4)</t>
    </r>
  </si>
  <si>
    <r>
      <t>Huile minérale (GC, C</t>
    </r>
    <r>
      <rPr>
        <b/>
        <vertAlign val="subscript"/>
        <sz val="10"/>
        <color theme="0" tint="-0.14999847407452621"/>
        <rFont val="Trebuchet MS"/>
        <family val="2"/>
      </rPr>
      <t>10</t>
    </r>
    <r>
      <rPr>
        <b/>
        <sz val="10"/>
        <color theme="0" tint="-0.14999847407452621"/>
        <rFont val="Trebuchet MS"/>
        <family val="2"/>
      </rPr>
      <t>-C</t>
    </r>
    <r>
      <rPr>
        <b/>
        <vertAlign val="subscript"/>
        <sz val="10"/>
        <color theme="0" tint="-0.14999847407452621"/>
        <rFont val="Trebuchet MS"/>
        <family val="2"/>
      </rPr>
      <t>40</t>
    </r>
    <r>
      <rPr>
        <b/>
        <sz val="10"/>
        <color theme="0" tint="-0.14999847407452621"/>
        <rFont val="Trebuchet MS"/>
        <family val="2"/>
      </rPr>
      <t>)</t>
    </r>
  </si>
  <si>
    <t>m/s</t>
  </si>
  <si>
    <t>m/j</t>
  </si>
  <si>
    <r>
      <t xml:space="preserve">Valeur K calculée (voir onglet 'Granulométrie') </t>
    </r>
    <r>
      <rPr>
        <b/>
        <u/>
        <sz val="11"/>
        <rFont val="Trebuchet MS"/>
        <family val="2"/>
      </rPr>
      <t>(</t>
    </r>
    <r>
      <rPr>
        <b/>
        <u/>
        <sz val="11"/>
        <color rgb="FFFF0000"/>
        <rFont val="Trebuchet MS"/>
        <family val="2"/>
      </rPr>
      <t>compléter une des deux colonnes</t>
    </r>
    <r>
      <rPr>
        <b/>
        <u/>
        <sz val="11"/>
        <rFont val="Trebuchet MS"/>
        <family val="2"/>
      </rPr>
      <t>)</t>
    </r>
  </si>
  <si>
    <r>
      <t>Huile minérale (GC, C</t>
    </r>
    <r>
      <rPr>
        <b/>
        <vertAlign val="subscript"/>
        <sz val="10"/>
        <rFont val="Trebuchet MS"/>
        <family val="2"/>
      </rPr>
      <t>5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)</t>
    </r>
    <r>
      <rPr>
        <b/>
        <vertAlign val="superscript"/>
        <sz val="10"/>
        <rFont val="Trebuchet MS"/>
        <family val="2"/>
      </rPr>
      <t>(3)</t>
    </r>
  </si>
  <si>
    <r>
      <t>Huile minérale (GC, 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)</t>
    </r>
    <r>
      <rPr>
        <b/>
        <vertAlign val="superscript"/>
        <sz val="10"/>
        <rFont val="Trebuchet MS"/>
        <family val="2"/>
      </rPr>
      <t>(3)</t>
    </r>
  </si>
  <si>
    <t>(3) Les normes considérées sont celles de l'ordonnance sol du 23/06/2017</t>
  </si>
  <si>
    <r>
      <t>Huile Minérale (C</t>
    </r>
    <r>
      <rPr>
        <b/>
        <vertAlign val="subscript"/>
        <sz val="10"/>
        <rFont val="Trebuchet MS"/>
        <family val="2"/>
      </rPr>
      <t>5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)</t>
    </r>
  </si>
  <si>
    <r>
      <t>Huile Minérale (C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)</t>
    </r>
  </si>
  <si>
    <r>
      <t>Huile Minérale 
(C</t>
    </r>
    <r>
      <rPr>
        <b/>
        <vertAlign val="subscript"/>
        <sz val="10"/>
        <rFont val="Trebuchet MS"/>
        <family val="2"/>
      </rPr>
      <t>5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)</t>
    </r>
    <r>
      <rPr>
        <b/>
        <vertAlign val="superscript"/>
        <sz val="10"/>
        <rFont val="Trebuchet MS"/>
        <family val="2"/>
      </rPr>
      <t>(2)</t>
    </r>
  </si>
  <si>
    <r>
      <t>Huile Minérale 
(C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)</t>
    </r>
    <r>
      <rPr>
        <b/>
        <vertAlign val="superscript"/>
        <sz val="10"/>
        <rFont val="Trebuchet MS"/>
        <family val="2"/>
      </rPr>
      <t>(2)</t>
    </r>
  </si>
  <si>
    <r>
      <t>Huile Minérale 
(C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40</t>
    </r>
    <r>
      <rPr>
        <b/>
        <sz val="10"/>
        <rFont val="Trebuchet MS"/>
        <family val="2"/>
      </rPr>
      <t>)</t>
    </r>
  </si>
  <si>
    <r>
      <t xml:space="preserve">Forage et profondeur (cm-ns)
</t>
    </r>
    <r>
      <rPr>
        <i/>
        <sz val="11"/>
        <color indexed="8"/>
        <rFont val="Trebuchet MS"/>
        <family val="2"/>
      </rPr>
      <t xml:space="preserve"> (encoder du moins profond au plus profond)</t>
    </r>
  </si>
  <si>
    <t>VB1-  750-800</t>
  </si>
  <si>
    <t>Profondeur
(cm-ns)</t>
  </si>
  <si>
    <t>Prof. de la crépine: de (cm-ns) à (cm-ns)</t>
  </si>
  <si>
    <r>
      <t>Niveau d’eau par rapport au sommet du piézomètre (cm-ns)</t>
    </r>
    <r>
      <rPr>
        <b/>
        <vertAlign val="superscript"/>
        <sz val="10"/>
        <rFont val="Trebuchet MS"/>
        <family val="2"/>
      </rPr>
      <t>(1)</t>
    </r>
  </si>
  <si>
    <t>Profondeur: de (cm-ns)  à (cm-ns)</t>
  </si>
  <si>
    <r>
      <t>Huile minérale (GC, C</t>
    </r>
    <r>
      <rPr>
        <b/>
        <vertAlign val="subscript"/>
        <sz val="10"/>
        <rFont val="Trebuchet MS"/>
        <family val="2"/>
      </rPr>
      <t>5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)</t>
    </r>
  </si>
  <si>
    <r>
      <t>Huile minérale (GC, 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)</t>
    </r>
  </si>
  <si>
    <r>
      <t>Huile minérale (GC, C</t>
    </r>
    <r>
      <rPr>
        <b/>
        <vertAlign val="subscript"/>
        <sz val="10"/>
        <color theme="0" tint="-0.14999847407452621"/>
        <rFont val="Trebuchet MS"/>
        <family val="2"/>
      </rPr>
      <t>5</t>
    </r>
    <r>
      <rPr>
        <b/>
        <sz val="10"/>
        <color theme="0" tint="-0.14999847407452621"/>
        <rFont val="Trebuchet MS"/>
        <family val="2"/>
      </rPr>
      <t>-C</t>
    </r>
    <r>
      <rPr>
        <b/>
        <vertAlign val="subscript"/>
        <sz val="10"/>
        <color theme="0" tint="-0.14999847407452621"/>
        <rFont val="Trebuchet MS"/>
        <family val="2"/>
      </rPr>
      <t>8</t>
    </r>
    <r>
      <rPr>
        <b/>
        <sz val="10"/>
        <color theme="0" tint="-0.14999847407452621"/>
        <rFont val="Trebuchet MS"/>
        <family val="2"/>
      </rPr>
      <t>)</t>
    </r>
  </si>
  <si>
    <r>
      <t>Huile minérale (GC, C</t>
    </r>
    <r>
      <rPr>
        <b/>
        <vertAlign val="subscript"/>
        <sz val="10"/>
        <color theme="0" tint="-0.14999847407452621"/>
        <rFont val="Trebuchet MS"/>
        <family val="2"/>
      </rPr>
      <t>8</t>
    </r>
    <r>
      <rPr>
        <b/>
        <sz val="10"/>
        <color theme="0" tint="-0.14999847407452621"/>
        <rFont val="Trebuchet MS"/>
        <family val="2"/>
      </rPr>
      <t>-C</t>
    </r>
    <r>
      <rPr>
        <b/>
        <vertAlign val="subscript"/>
        <sz val="10"/>
        <color theme="0" tint="-0.14999847407452621"/>
        <rFont val="Trebuchet MS"/>
        <family val="2"/>
      </rPr>
      <t>10</t>
    </r>
    <r>
      <rPr>
        <b/>
        <sz val="10"/>
        <color theme="0" tint="-0.14999847407452621"/>
        <rFont val="Trebuchet MS"/>
        <family val="2"/>
      </rPr>
      <t>)</t>
    </r>
  </si>
  <si>
    <t>Tétrachloroéthène</t>
  </si>
  <si>
    <t>Tétrachlorométhane</t>
  </si>
  <si>
    <t>Trichorométhane</t>
  </si>
  <si>
    <t>Dichlorométhane</t>
  </si>
  <si>
    <t>Piézomètre bien ou mal alimenté</t>
  </si>
  <si>
    <t>O</t>
  </si>
  <si>
    <t xml:space="preserve">Chaussée de Gand 311 à 1081 Koekelberg  </t>
  </si>
  <si>
    <t>Perceptions de terrain et comparaison des résultats d'analyse pour le monitoring 
de l'eau souterraine après travaux d'assainissement</t>
  </si>
  <si>
    <t>Perméabilité</t>
  </si>
  <si>
    <t>% 
fraction
limon 
(2-50 µm)</t>
  </si>
  <si>
    <t>% 
fraction 
argile 
(&lt;2 µm)</t>
  </si>
  <si>
    <t>% 
fraction sable</t>
  </si>
  <si>
    <r>
      <t>Valeur K sur base de la littérature 
(</t>
    </r>
    <r>
      <rPr>
        <b/>
        <u/>
        <sz val="11"/>
        <color rgb="FFFF0000"/>
        <rFont val="Trebuchet MS"/>
        <family val="2"/>
      </rPr>
      <t>compléter une des deux colonnes</t>
    </r>
    <r>
      <rPr>
        <b/>
        <sz val="11"/>
        <rFont val="Trebuchet MS"/>
        <family val="2"/>
      </rPr>
      <t>)</t>
    </r>
  </si>
  <si>
    <r>
      <t xml:space="preserve">Valeur K calculée (cfr. Directive)
</t>
    </r>
    <r>
      <rPr>
        <u/>
        <sz val="11"/>
        <rFont val="Trebuchet MS"/>
        <family val="2"/>
      </rPr>
      <t>(compléter une des deux colonnes)</t>
    </r>
  </si>
  <si>
    <r>
      <t xml:space="preserve">Pourcentage </t>
    </r>
    <r>
      <rPr>
        <u/>
        <sz val="11"/>
        <color rgb="FF000000"/>
        <rFont val="Trebuchet MS"/>
        <family val="2"/>
      </rPr>
      <t>cumulatif</t>
    </r>
    <r>
      <rPr>
        <sz val="11"/>
        <color rgb="FF000000"/>
        <rFont val="Trebuchet MS"/>
        <family val="2"/>
      </rPr>
      <t xml:space="preserve"> passant sur le tamis (en % de matière sèche (MS) ou en % de fraction minérale)</t>
    </r>
  </si>
  <si>
    <t>Echantillon</t>
  </si>
  <si>
    <t>150-200</t>
  </si>
  <si>
    <t>300-320</t>
  </si>
  <si>
    <t>0-100</t>
  </si>
  <si>
    <t>Forages de contrôle après IS Zone</t>
  </si>
  <si>
    <t>(2) Les normes considérées sont celles de l'ordonnance sol du 23/06/2017</t>
  </si>
  <si>
    <t>versie</t>
  </si>
  <si>
    <t>naam</t>
  </si>
  <si>
    <t xml:space="preserve">goedgekeurd </t>
  </si>
  <si>
    <t>datum</t>
  </si>
  <si>
    <t>opmerking</t>
  </si>
  <si>
    <t>LV</t>
  </si>
  <si>
    <t>0.1</t>
  </si>
  <si>
    <t>PB</t>
  </si>
  <si>
    <t>Nouveau document</t>
  </si>
  <si>
    <t>YVM</t>
  </si>
  <si>
    <t>Adaptation cond formatting</t>
  </si>
  <si>
    <t>Profondeur: de (cm-ns) à (cm-ns)</t>
  </si>
  <si>
    <t>piézo … (cm-ns)</t>
  </si>
  <si>
    <t>Profondeur de l'échantillon (cm-ns)</t>
  </si>
  <si>
    <t>1.0</t>
  </si>
  <si>
    <t>EG</t>
  </si>
  <si>
    <t>version 1 définitive BOFAS 3</t>
  </si>
  <si>
    <r>
      <t>Profondeur de l'ouvrage (cm-ns)</t>
    </r>
    <r>
      <rPr>
        <b/>
        <vertAlign val="superscript"/>
        <sz val="10"/>
        <rFont val="Trebuchet MS"/>
        <family val="2"/>
      </rPr>
      <t>(3)</t>
    </r>
  </si>
  <si>
    <t>(3) Si différente de la profondeur de la base de la crépine</t>
  </si>
  <si>
    <r>
      <t>Profondeur de l'ouvrage (m-ns)</t>
    </r>
    <r>
      <rPr>
        <b/>
        <vertAlign val="superscript"/>
        <sz val="10"/>
        <rFont val="Trebuchet MS"/>
        <family val="2"/>
      </rPr>
      <t>(2)</t>
    </r>
  </si>
  <si>
    <t>(2) Si différente de la profondeur de la base de la crépine</t>
  </si>
  <si>
    <r>
      <rPr>
        <sz val="10"/>
        <rFont val="Trebuchet MS"/>
        <family val="2"/>
      </rPr>
      <t>En caractères</t>
    </r>
    <r>
      <rPr>
        <b/>
        <sz val="10"/>
        <color rgb="FFFF0000"/>
        <rFont val="Trebuchet MS"/>
        <family val="2"/>
      </rPr>
      <t xml:space="preserve"> gras et rouge</t>
    </r>
    <r>
      <rPr>
        <sz val="10"/>
        <rFont val="Trebuchet MS"/>
        <family val="2"/>
      </rPr>
      <t xml:space="preserve"> = dépassement de </t>
    </r>
  </si>
  <si>
    <r>
      <t xml:space="preserve">Valeur de sreening MCS </t>
    </r>
    <r>
      <rPr>
        <vertAlign val="superscript"/>
        <sz val="12"/>
        <rFont val="Trebuchet MS"/>
        <family val="2"/>
      </rPr>
      <t>(1)</t>
    </r>
    <r>
      <rPr>
        <sz val="12"/>
        <rFont val="Trebuchet MS"/>
        <family val="2"/>
      </rPr>
      <t xml:space="preserve">: </t>
    </r>
  </si>
  <si>
    <t>(1) Liste déroulante</t>
  </si>
  <si>
    <t>correction d'une erreur au niveau des normes du CU dans le tableau sol bxl ordonnance</t>
  </si>
  <si>
    <t>1.1</t>
  </si>
  <si>
    <t>Adaptation du forage virtuel en fonction de l'outil BRUGEO TOOL</t>
  </si>
  <si>
    <t>À titre indicatif, un forage virtuel et une coupe hydrogéologiquee de BRUGEO TOOL sont collés ci-dessous. Conseil : utiliser la combinaison des touches windows+shift+s, sélectionner votre plage et collez.</t>
  </si>
  <si>
    <t>2.0</t>
  </si>
  <si>
    <t xml:space="preserve">version 2 définitive BOFAS 3 </t>
  </si>
  <si>
    <t>3.0</t>
  </si>
  <si>
    <t>TL</t>
  </si>
  <si>
    <t>adaptation air du sol (cellen W6 tem AG12: deling door 1000000 moet 1000 zijn)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</si>
</sst>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/mm/yy;@"/>
    <numFmt numFmtId="165" formatCode="General;\&lt;General"/>
    <numFmt numFmtId="166" formatCode="h:mm;@"/>
    <numFmt numFmtId="167" formatCode="0.00000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0"/>
      <name val="Arial"/>
      <family val="2"/>
    </font>
    <font>
      <sz val="10"/>
      <name val="Trebuchet MS"/>
      <family val="2"/>
    </font>
    <font>
      <b/>
      <sz val="14"/>
      <name val="Trebuchet MS"/>
      <family val="2"/>
    </font>
    <font>
      <b/>
      <sz val="12"/>
      <name val="Trebuchet MS"/>
      <family val="2"/>
    </font>
    <font>
      <b/>
      <sz val="10"/>
      <name val="Trebuchet MS"/>
      <family val="2"/>
    </font>
    <font>
      <u/>
      <sz val="10"/>
      <name val="Trebuchet MS"/>
      <family val="2"/>
    </font>
    <font>
      <b/>
      <sz val="16"/>
      <name val="Trebuchet MS"/>
      <family val="2"/>
    </font>
    <font>
      <sz val="10"/>
      <color rgb="FFFF0000"/>
      <name val="Trebuchet MS"/>
      <family val="2"/>
    </font>
    <font>
      <sz val="14"/>
      <name val="Trebuchet MS"/>
      <family val="2"/>
    </font>
    <font>
      <b/>
      <sz val="11"/>
      <name val="Trebuchet MS"/>
      <family val="2"/>
    </font>
    <font>
      <sz val="11"/>
      <name val="Trebuchet MS"/>
      <family val="2"/>
    </font>
    <font>
      <sz val="9"/>
      <color rgb="FFFF0000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rgb="FF000000"/>
      <name val="Trebuchet MS"/>
      <family val="2"/>
    </font>
    <font>
      <b/>
      <sz val="18"/>
      <name val="Trebuchet MS"/>
      <family val="2"/>
    </font>
    <font>
      <sz val="12"/>
      <name val="Arial"/>
      <family val="2"/>
    </font>
    <font>
      <b/>
      <sz val="11"/>
      <color rgb="FF000000"/>
      <name val="Trebuchet MS"/>
      <family val="2"/>
    </font>
    <font>
      <i/>
      <sz val="11"/>
      <color indexed="8"/>
      <name val="Trebuchet MS"/>
      <family val="2"/>
    </font>
    <font>
      <sz val="11"/>
      <color rgb="FFFF0000"/>
      <name val="Trebuchet MS"/>
      <family val="2"/>
    </font>
    <font>
      <sz val="12"/>
      <color rgb="FF000000"/>
      <name val="Trebuchet MS"/>
      <family val="2"/>
    </font>
    <font>
      <b/>
      <i/>
      <sz val="12"/>
      <color rgb="FF000000"/>
      <name val="Trebuchet MS"/>
      <family val="2"/>
    </font>
    <font>
      <i/>
      <sz val="12"/>
      <color rgb="FF000000"/>
      <name val="Trebuchet MS"/>
      <family val="2"/>
    </font>
    <font>
      <b/>
      <sz val="11"/>
      <color rgb="FFFF0000"/>
      <name val="Trebuchet MS"/>
      <family val="2"/>
    </font>
    <font>
      <b/>
      <sz val="20"/>
      <name val="Trebuchet MS"/>
      <family val="2"/>
    </font>
    <font>
      <b/>
      <vertAlign val="superscript"/>
      <sz val="10"/>
      <name val="Trebuchet MS"/>
      <family val="2"/>
    </font>
    <font>
      <sz val="11"/>
      <name val="Arial"/>
      <family val="2"/>
    </font>
    <font>
      <vertAlign val="superscript"/>
      <sz val="11"/>
      <name val="Trebuchet MS"/>
      <family val="2"/>
    </font>
    <font>
      <b/>
      <sz val="10"/>
      <color indexed="10"/>
      <name val="Trebuchet MS"/>
      <family val="2"/>
    </font>
    <font>
      <u/>
      <sz val="11"/>
      <name val="Trebuchet MS"/>
      <family val="2"/>
    </font>
    <font>
      <i/>
      <sz val="11"/>
      <name val="Trebuchet MS"/>
      <family val="2"/>
    </font>
    <font>
      <i/>
      <sz val="10"/>
      <name val="Trebuchet MS"/>
      <family val="2"/>
    </font>
    <font>
      <sz val="8"/>
      <name val="Trebuchet MS"/>
      <family val="2"/>
    </font>
    <font>
      <sz val="12"/>
      <name val="Trebuchet MS"/>
      <family val="2"/>
    </font>
    <font>
      <b/>
      <vertAlign val="subscript"/>
      <sz val="10"/>
      <name val="Trebuchet MS"/>
      <family val="2"/>
    </font>
    <font>
      <u/>
      <sz val="10"/>
      <name val="Arial"/>
      <family val="2"/>
    </font>
    <font>
      <i/>
      <sz val="10"/>
      <name val="Arial"/>
      <family val="2"/>
    </font>
    <font>
      <b/>
      <sz val="10"/>
      <color rgb="FFFF0000"/>
      <name val="Trebuchet MS"/>
      <family val="2"/>
    </font>
    <font>
      <sz val="10"/>
      <color rgb="FFFF0000"/>
      <name val="Arial"/>
      <family val="2"/>
    </font>
    <font>
      <sz val="11"/>
      <color theme="0"/>
      <name val="Trebuchet MS"/>
      <family val="2"/>
    </font>
    <font>
      <i/>
      <sz val="10"/>
      <color theme="0"/>
      <name val="Trebuchet MS"/>
      <family val="2"/>
    </font>
    <font>
      <sz val="10"/>
      <color theme="0"/>
      <name val="Trebuchet MS"/>
      <family val="2"/>
    </font>
    <font>
      <vertAlign val="superscript"/>
      <sz val="10"/>
      <name val="Arial"/>
      <family val="2"/>
    </font>
    <font>
      <sz val="10"/>
      <color theme="0" tint="-0.249977111117893"/>
      <name val="Trebuchet MS"/>
      <family val="2"/>
    </font>
    <font>
      <b/>
      <sz val="10"/>
      <color theme="0" tint="-0.249977111117893"/>
      <name val="Trebuchet MS"/>
      <family val="2"/>
    </font>
    <font>
      <b/>
      <sz val="11"/>
      <color theme="0" tint="-0.249977111117893"/>
      <name val="Trebuchet MS"/>
      <family val="2"/>
    </font>
    <font>
      <sz val="11"/>
      <color theme="0" tint="-0.249977111117893"/>
      <name val="Trebuchet MS"/>
      <family val="2"/>
    </font>
    <font>
      <sz val="10"/>
      <color theme="0" tint="-0.14999847407452621"/>
      <name val="Trebuchet MS"/>
      <family val="2"/>
    </font>
    <font>
      <b/>
      <sz val="10"/>
      <color theme="0" tint="-0.14999847407452621"/>
      <name val="Trebuchet MS"/>
      <family val="2"/>
    </font>
    <font>
      <b/>
      <vertAlign val="subscript"/>
      <sz val="10"/>
      <color theme="0" tint="-0.14999847407452621"/>
      <name val="Trebuchet MS"/>
      <family val="2"/>
    </font>
    <font>
      <b/>
      <vertAlign val="superscript"/>
      <sz val="10"/>
      <color theme="0" tint="-0.14999847407452621"/>
      <name val="Trebuchet MS"/>
      <family val="2"/>
    </font>
    <font>
      <b/>
      <u/>
      <sz val="11"/>
      <name val="Trebuchet MS"/>
      <family val="2"/>
    </font>
    <font>
      <b/>
      <u/>
      <sz val="11"/>
      <color rgb="FFFF0000"/>
      <name val="Trebuchet MS"/>
      <family val="2"/>
    </font>
    <font>
      <u/>
      <sz val="11"/>
      <color rgb="FF000000"/>
      <name val="Trebuchet MS"/>
      <family val="2"/>
    </font>
    <font>
      <sz val="10"/>
      <color theme="1"/>
      <name val="Trebuchet MS"/>
      <family val="2"/>
    </font>
    <font>
      <vertAlign val="superscript"/>
      <sz val="12"/>
      <name val="Trebuchet MS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000000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</cellStyleXfs>
  <cellXfs count="791">
    <xf numFmtId="0" fontId="0" fillId="0" borderId="0" xfId="0"/>
    <xf numFmtId="0" fontId="3" fillId="0" borderId="0" xfId="1" applyFont="1"/>
    <xf numFmtId="0" fontId="5" fillId="0" borderId="0" xfId="1" applyFont="1" applyAlignment="1">
      <alignment vertical="center" wrapText="1"/>
    </xf>
    <xf numFmtId="0" fontId="6" fillId="0" borderId="3" xfId="1" applyFont="1" applyBorder="1" applyAlignment="1">
      <alignment horizontal="right" vertical="center"/>
    </xf>
    <xf numFmtId="0" fontId="6" fillId="0" borderId="4" xfId="1" applyFont="1" applyBorder="1" applyAlignment="1">
      <alignment horizontal="left" vertical="center"/>
    </xf>
    <xf numFmtId="0" fontId="6" fillId="0" borderId="0" xfId="1" applyFont="1" applyAlignment="1">
      <alignment horizontal="left" vertical="center"/>
    </xf>
    <xf numFmtId="0" fontId="3" fillId="0" borderId="0" xfId="1" applyFont="1" applyAlignment="1">
      <alignment wrapText="1"/>
    </xf>
    <xf numFmtId="0" fontId="3" fillId="0" borderId="0" xfId="1" applyFont="1" applyAlignment="1">
      <alignment horizontal="center" wrapText="1"/>
    </xf>
    <xf numFmtId="0" fontId="3" fillId="0" borderId="0" xfId="1" applyFont="1" applyAlignment="1">
      <alignment horizontal="right" wrapText="1"/>
    </xf>
    <xf numFmtId="0" fontId="3" fillId="3" borderId="5" xfId="1" applyFont="1" applyFill="1" applyBorder="1" applyAlignment="1" applyProtection="1">
      <alignment horizontal="center"/>
      <protection locked="0"/>
    </xf>
    <xf numFmtId="0" fontId="3" fillId="0" borderId="5" xfId="1" applyFont="1" applyBorder="1" applyAlignment="1" applyProtection="1">
      <alignment horizontal="center"/>
      <protection locked="0"/>
    </xf>
    <xf numFmtId="0" fontId="6" fillId="0" borderId="0" xfId="1" applyFont="1" applyAlignment="1">
      <alignment wrapText="1"/>
    </xf>
    <xf numFmtId="0" fontId="3" fillId="0" borderId="0" xfId="1" applyFont="1" applyAlignment="1">
      <alignment horizontal="center" vertical="top" wrapText="1"/>
    </xf>
    <xf numFmtId="0" fontId="2" fillId="0" borderId="0" xfId="1"/>
    <xf numFmtId="0" fontId="6" fillId="5" borderId="9" xfId="1" applyFont="1" applyFill="1" applyBorder="1" applyAlignment="1">
      <alignment vertical="center"/>
    </xf>
    <xf numFmtId="0" fontId="9" fillId="0" borderId="0" xfId="1" applyFont="1"/>
    <xf numFmtId="0" fontId="12" fillId="0" borderId="5" xfId="1" applyFont="1" applyBorder="1" applyAlignment="1" applyProtection="1">
      <alignment horizontal="justify" vertical="center" wrapText="1"/>
      <protection locked="0"/>
    </xf>
    <xf numFmtId="4" fontId="3" fillId="0" borderId="5" xfId="1" applyNumberFormat="1" applyFont="1" applyBorder="1" applyProtection="1">
      <protection locked="0"/>
    </xf>
    <xf numFmtId="0" fontId="12" fillId="0" borderId="0" xfId="1" applyFont="1" applyAlignment="1">
      <alignment horizontal="justify" vertical="center" wrapText="1"/>
    </xf>
    <xf numFmtId="10" fontId="12" fillId="0" borderId="5" xfId="2" applyNumberFormat="1" applyFont="1" applyBorder="1" applyAlignment="1" applyProtection="1">
      <alignment horizontal="justify" vertical="center" wrapText="1"/>
      <protection locked="0"/>
    </xf>
    <xf numFmtId="0" fontId="12" fillId="0" borderId="0" xfId="1" applyFont="1" applyAlignment="1">
      <alignment horizontal="justify" vertical="center"/>
    </xf>
    <xf numFmtId="0" fontId="12" fillId="0" borderId="5" xfId="1" applyFont="1" applyBorder="1" applyAlignment="1">
      <alignment vertical="center" wrapText="1"/>
    </xf>
    <xf numFmtId="0" fontId="12" fillId="0" borderId="5" xfId="1" applyFont="1" applyBorder="1" applyAlignment="1" applyProtection="1">
      <alignment horizontal="center" vertical="center" wrapText="1"/>
      <protection locked="0"/>
    </xf>
    <xf numFmtId="0" fontId="3" fillId="0" borderId="0" xfId="1" applyFont="1" applyProtection="1">
      <protection locked="0"/>
    </xf>
    <xf numFmtId="0" fontId="12" fillId="0" borderId="5" xfId="1" applyFont="1" applyBorder="1" applyAlignment="1">
      <alignment horizontal="right" vertical="center" wrapText="1"/>
    </xf>
    <xf numFmtId="0" fontId="12" fillId="0" borderId="0" xfId="1" applyFont="1" applyBorder="1" applyAlignment="1">
      <alignment horizontal="right" vertical="center" wrapText="1"/>
    </xf>
    <xf numFmtId="0" fontId="12" fillId="0" borderId="0" xfId="1" applyFont="1" applyBorder="1" applyAlignment="1" applyProtection="1">
      <alignment horizontal="center" vertical="center" wrapText="1"/>
      <protection locked="0"/>
    </xf>
    <xf numFmtId="0" fontId="16" fillId="0" borderId="0" xfId="1" applyFont="1"/>
    <xf numFmtId="0" fontId="16" fillId="0" borderId="0" xfId="1" applyFont="1" applyAlignment="1">
      <alignment horizontal="left"/>
    </xf>
    <xf numFmtId="0" fontId="16" fillId="0" borderId="0" xfId="1" applyFont="1" applyAlignment="1">
      <alignment horizontal="center"/>
    </xf>
    <xf numFmtId="0" fontId="19" fillId="0" borderId="1" xfId="1" applyFont="1" applyBorder="1"/>
    <xf numFmtId="0" fontId="19" fillId="0" borderId="0" xfId="1" applyFont="1" applyAlignment="1">
      <alignment horizontal="center"/>
    </xf>
    <xf numFmtId="0" fontId="19" fillId="0" borderId="0" xfId="1" applyFont="1"/>
    <xf numFmtId="0" fontId="16" fillId="7" borderId="3" xfId="1" applyFont="1" applyFill="1" applyBorder="1"/>
    <xf numFmtId="0" fontId="16" fillId="7" borderId="23" xfId="1" applyFont="1" applyFill="1" applyBorder="1"/>
    <xf numFmtId="49" fontId="16" fillId="3" borderId="29" xfId="1" applyNumberFormat="1" applyFont="1" applyFill="1" applyBorder="1" applyAlignment="1">
      <alignment horizontal="left"/>
    </xf>
    <xf numFmtId="49" fontId="16" fillId="3" borderId="30" xfId="1" applyNumberFormat="1" applyFont="1" applyFill="1" applyBorder="1" applyAlignment="1">
      <alignment horizontal="left"/>
    </xf>
    <xf numFmtId="0" fontId="16" fillId="3" borderId="6" xfId="1" applyFont="1" applyFill="1" applyBorder="1" applyAlignment="1">
      <alignment horizontal="center"/>
    </xf>
    <xf numFmtId="0" fontId="16" fillId="3" borderId="29" xfId="1" applyFont="1" applyFill="1" applyBorder="1" applyAlignment="1">
      <alignment horizontal="center"/>
    </xf>
    <xf numFmtId="0" fontId="16" fillId="3" borderId="31" xfId="1" applyFont="1" applyFill="1" applyBorder="1" applyAlignment="1">
      <alignment horizontal="center"/>
    </xf>
    <xf numFmtId="0" fontId="16" fillId="3" borderId="32" xfId="1" applyFont="1" applyFill="1" applyBorder="1" applyAlignment="1">
      <alignment horizontal="center"/>
    </xf>
    <xf numFmtId="0" fontId="16" fillId="3" borderId="33" xfId="1" applyFont="1" applyFill="1" applyBorder="1" applyAlignment="1">
      <alignment horizontal="center"/>
    </xf>
    <xf numFmtId="1" fontId="16" fillId="3" borderId="34" xfId="1" applyNumberFormat="1" applyFont="1" applyFill="1" applyBorder="1" applyAlignment="1">
      <alignment horizontal="center"/>
    </xf>
    <xf numFmtId="1" fontId="16" fillId="3" borderId="5" xfId="1" applyNumberFormat="1" applyFont="1" applyFill="1" applyBorder="1" applyAlignment="1">
      <alignment horizontal="center"/>
    </xf>
    <xf numFmtId="1" fontId="16" fillId="3" borderId="35" xfId="1" applyNumberFormat="1" applyFont="1" applyFill="1" applyBorder="1" applyAlignment="1">
      <alignment horizontal="center"/>
    </xf>
    <xf numFmtId="1" fontId="16" fillId="3" borderId="3" xfId="1" applyNumberFormat="1" applyFont="1" applyFill="1" applyBorder="1" applyAlignment="1">
      <alignment horizontal="center"/>
    </xf>
    <xf numFmtId="1" fontId="16" fillId="3" borderId="4" xfId="1" applyNumberFormat="1" applyFont="1" applyFill="1" applyBorder="1" applyAlignment="1">
      <alignment horizontal="center"/>
    </xf>
    <xf numFmtId="1" fontId="16" fillId="3" borderId="23" xfId="1" applyNumberFormat="1" applyFont="1" applyFill="1" applyBorder="1" applyAlignment="1">
      <alignment horizontal="center"/>
    </xf>
    <xf numFmtId="2" fontId="16" fillId="3" borderId="36" xfId="1" applyNumberFormat="1" applyFont="1" applyFill="1" applyBorder="1"/>
    <xf numFmtId="2" fontId="16" fillId="3" borderId="33" xfId="1" applyNumberFormat="1" applyFont="1" applyFill="1" applyBorder="1"/>
    <xf numFmtId="2" fontId="16" fillId="3" borderId="6" xfId="1" applyNumberFormat="1" applyFont="1" applyFill="1" applyBorder="1"/>
    <xf numFmtId="0" fontId="16" fillId="3" borderId="29" xfId="1" applyFont="1" applyFill="1" applyBorder="1" applyAlignment="1">
      <alignment horizontal="center" vertical="center"/>
    </xf>
    <xf numFmtId="0" fontId="12" fillId="3" borderId="37" xfId="1" applyFont="1" applyFill="1" applyBorder="1" applyAlignment="1">
      <alignment horizontal="center"/>
    </xf>
    <xf numFmtId="0" fontId="16" fillId="3" borderId="23" xfId="1" applyFont="1" applyFill="1" applyBorder="1" applyAlignment="1">
      <alignment horizontal="center"/>
    </xf>
    <xf numFmtId="0" fontId="16" fillId="3" borderId="0" xfId="1" applyFont="1" applyFill="1" applyAlignment="1">
      <alignment horizontal="center"/>
    </xf>
    <xf numFmtId="0" fontId="16" fillId="3" borderId="0" xfId="1" applyFont="1" applyFill="1"/>
    <xf numFmtId="49" fontId="16" fillId="3" borderId="38" xfId="1" applyNumberFormat="1" applyFont="1" applyFill="1" applyBorder="1" applyAlignment="1">
      <alignment horizontal="left"/>
    </xf>
    <xf numFmtId="0" fontId="16" fillId="3" borderId="39" xfId="1" applyFont="1" applyFill="1" applyBorder="1" applyAlignment="1">
      <alignment horizontal="center"/>
    </xf>
    <xf numFmtId="0" fontId="16" fillId="3" borderId="38" xfId="1" applyFont="1" applyFill="1" applyBorder="1" applyAlignment="1">
      <alignment horizontal="center"/>
    </xf>
    <xf numFmtId="0" fontId="16" fillId="3" borderId="37" xfId="1" applyFont="1" applyFill="1" applyBorder="1" applyAlignment="1">
      <alignment horizontal="center"/>
    </xf>
    <xf numFmtId="0" fontId="16" fillId="3" borderId="5" xfId="1" applyFont="1" applyFill="1" applyBorder="1" applyAlignment="1">
      <alignment horizontal="center"/>
    </xf>
    <xf numFmtId="2" fontId="16" fillId="3" borderId="34" xfId="1" applyNumberFormat="1" applyFont="1" applyFill="1" applyBorder="1"/>
    <xf numFmtId="2" fontId="16" fillId="3" borderId="35" xfId="1" applyNumberFormat="1" applyFont="1" applyFill="1" applyBorder="1"/>
    <xf numFmtId="2" fontId="16" fillId="3" borderId="39" xfId="1" applyNumberFormat="1" applyFont="1" applyFill="1" applyBorder="1"/>
    <xf numFmtId="0" fontId="16" fillId="3" borderId="38" xfId="1" applyFont="1" applyFill="1" applyBorder="1" applyAlignment="1">
      <alignment horizontal="center" vertical="center"/>
    </xf>
    <xf numFmtId="0" fontId="16" fillId="3" borderId="35" xfId="1" applyFont="1" applyFill="1" applyBorder="1" applyAlignment="1">
      <alignment horizontal="center"/>
    </xf>
    <xf numFmtId="49" fontId="16" fillId="3" borderId="39" xfId="1" applyNumberFormat="1" applyFont="1" applyFill="1" applyBorder="1" applyAlignment="1">
      <alignment horizontal="left"/>
    </xf>
    <xf numFmtId="0" fontId="21" fillId="3" borderId="35" xfId="1" applyFont="1" applyFill="1" applyBorder="1" applyAlignment="1">
      <alignment horizontal="center"/>
    </xf>
    <xf numFmtId="49" fontId="16" fillId="0" borderId="39" xfId="1" applyNumberFormat="1" applyFont="1" applyBorder="1" applyAlignment="1">
      <alignment horizontal="left"/>
    </xf>
    <xf numFmtId="49" fontId="16" fillId="0" borderId="39" xfId="1" applyNumberFormat="1" applyFont="1" applyBorder="1" applyAlignment="1" applyProtection="1">
      <alignment horizontal="left"/>
      <protection locked="0"/>
    </xf>
    <xf numFmtId="0" fontId="16" fillId="0" borderId="39" xfId="1" applyFont="1" applyBorder="1" applyAlignment="1" applyProtection="1">
      <alignment horizontal="center"/>
      <protection locked="0"/>
    </xf>
    <xf numFmtId="0" fontId="16" fillId="0" borderId="38" xfId="1" applyFont="1" applyBorder="1" applyAlignment="1" applyProtection="1">
      <alignment horizontal="center"/>
      <protection locked="0"/>
    </xf>
    <xf numFmtId="0" fontId="16" fillId="0" borderId="37" xfId="1" applyFont="1" applyBorder="1" applyAlignment="1" applyProtection="1">
      <alignment horizontal="center"/>
      <protection locked="0"/>
    </xf>
    <xf numFmtId="0" fontId="16" fillId="0" borderId="5" xfId="1" applyFont="1" applyBorder="1" applyAlignment="1" applyProtection="1">
      <alignment horizontal="center"/>
      <protection locked="0"/>
    </xf>
    <xf numFmtId="0" fontId="16" fillId="0" borderId="43" xfId="1" applyFont="1" applyBorder="1" applyAlignment="1" applyProtection="1">
      <alignment horizontal="center"/>
      <protection locked="0"/>
    </xf>
    <xf numFmtId="1" fontId="16" fillId="5" borderId="34" xfId="1" applyNumberFormat="1" applyFont="1" applyFill="1" applyBorder="1" applyAlignment="1">
      <alignment horizontal="center"/>
    </xf>
    <xf numFmtId="1" fontId="16" fillId="5" borderId="5" xfId="1" applyNumberFormat="1" applyFont="1" applyFill="1" applyBorder="1" applyAlignment="1">
      <alignment horizontal="center"/>
    </xf>
    <xf numFmtId="1" fontId="16" fillId="5" borderId="35" xfId="1" applyNumberFormat="1" applyFont="1" applyFill="1" applyBorder="1" applyAlignment="1">
      <alignment horizontal="center"/>
    </xf>
    <xf numFmtId="2" fontId="16" fillId="0" borderId="34" xfId="1" applyNumberFormat="1" applyFont="1" applyBorder="1"/>
    <xf numFmtId="2" fontId="16" fillId="0" borderId="35" xfId="1" applyNumberFormat="1" applyFont="1" applyBorder="1"/>
    <xf numFmtId="2" fontId="16" fillId="0" borderId="39" xfId="1" applyNumberFormat="1" applyFont="1" applyBorder="1" applyAlignment="1" applyProtection="1">
      <alignment wrapText="1"/>
      <protection locked="0"/>
    </xf>
    <xf numFmtId="0" fontId="16" fillId="5" borderId="38" xfId="1" applyFont="1" applyFill="1" applyBorder="1" applyAlignment="1">
      <alignment horizontal="center" vertical="center"/>
    </xf>
    <xf numFmtId="0" fontId="12" fillId="0" borderId="37" xfId="1" applyFont="1" applyBorder="1" applyAlignment="1" applyProtection="1">
      <alignment horizontal="center"/>
      <protection locked="0"/>
    </xf>
    <xf numFmtId="2" fontId="16" fillId="0" borderId="39" xfId="1" applyNumberFormat="1" applyFont="1" applyBorder="1" applyProtection="1">
      <protection locked="0"/>
    </xf>
    <xf numFmtId="49" fontId="16" fillId="0" borderId="38" xfId="1" applyNumberFormat="1" applyFont="1" applyBorder="1" applyAlignment="1">
      <alignment horizontal="left"/>
    </xf>
    <xf numFmtId="0" fontId="16" fillId="0" borderId="39" xfId="1" applyFont="1" applyBorder="1" applyProtection="1">
      <protection locked="0"/>
    </xf>
    <xf numFmtId="49" fontId="16" fillId="0" borderId="44" xfId="1" applyNumberFormat="1" applyFont="1" applyBorder="1" applyAlignment="1">
      <alignment horizontal="left"/>
    </xf>
    <xf numFmtId="1" fontId="16" fillId="5" borderId="9" xfId="1" applyNumberFormat="1" applyFont="1" applyFill="1" applyBorder="1" applyAlignment="1">
      <alignment horizontal="center"/>
    </xf>
    <xf numFmtId="1" fontId="16" fillId="5" borderId="27" xfId="1" applyNumberFormat="1" applyFont="1" applyFill="1" applyBorder="1" applyAlignment="1">
      <alignment horizontal="center"/>
    </xf>
    <xf numFmtId="1" fontId="16" fillId="5" borderId="28" xfId="1" applyNumberFormat="1" applyFont="1" applyFill="1" applyBorder="1" applyAlignment="1">
      <alignment horizontal="center"/>
    </xf>
    <xf numFmtId="0" fontId="16" fillId="0" borderId="45" xfId="1" applyFont="1" applyBorder="1" applyProtection="1">
      <protection locked="0"/>
    </xf>
    <xf numFmtId="0" fontId="16" fillId="5" borderId="44" xfId="1" applyFont="1" applyFill="1" applyBorder="1" applyAlignment="1">
      <alignment horizontal="center" vertical="center"/>
    </xf>
    <xf numFmtId="0" fontId="12" fillId="0" borderId="46" xfId="1" applyFont="1" applyBorder="1" applyAlignment="1" applyProtection="1">
      <alignment horizontal="center"/>
      <protection locked="0"/>
    </xf>
    <xf numFmtId="0" fontId="16" fillId="0" borderId="5" xfId="1" applyFont="1" applyBorder="1" applyAlignment="1">
      <alignment horizontal="center"/>
    </xf>
    <xf numFmtId="0" fontId="12" fillId="0" borderId="0" xfId="1" applyFont="1"/>
    <xf numFmtId="0" fontId="22" fillId="0" borderId="0" xfId="1" applyFont="1" applyAlignment="1">
      <alignment horizontal="center"/>
    </xf>
    <xf numFmtId="0" fontId="23" fillId="0" borderId="0" xfId="1" applyFont="1"/>
    <xf numFmtId="0" fontId="22" fillId="0" borderId="0" xfId="1" applyFont="1"/>
    <xf numFmtId="0" fontId="22" fillId="0" borderId="0" xfId="1" applyFont="1" applyAlignment="1">
      <alignment horizontal="left"/>
    </xf>
    <xf numFmtId="0" fontId="24" fillId="0" borderId="0" xfId="1" applyFont="1"/>
    <xf numFmtId="0" fontId="24" fillId="0" borderId="0" xfId="1" applyFont="1" applyAlignment="1">
      <alignment horizontal="left"/>
    </xf>
    <xf numFmtId="0" fontId="22" fillId="0" borderId="0" xfId="1" applyFont="1" applyAlignment="1">
      <alignment horizontal="right"/>
    </xf>
    <xf numFmtId="0" fontId="6" fillId="0" borderId="0" xfId="1" applyFont="1"/>
    <xf numFmtId="0" fontId="6" fillId="8" borderId="9" xfId="1" applyFont="1" applyFill="1" applyBorder="1" applyAlignment="1">
      <alignment horizontal="center" textRotation="90" wrapText="1"/>
    </xf>
    <xf numFmtId="0" fontId="6" fillId="8" borderId="27" xfId="1" applyFont="1" applyFill="1" applyBorder="1" applyAlignment="1">
      <alignment horizontal="center" textRotation="90" wrapText="1"/>
    </xf>
    <xf numFmtId="0" fontId="6" fillId="8" borderId="28" xfId="1" applyFont="1" applyFill="1" applyBorder="1" applyAlignment="1">
      <alignment horizontal="center" textRotation="90" wrapText="1"/>
    </xf>
    <xf numFmtId="0" fontId="6" fillId="8" borderId="46" xfId="1" applyFont="1" applyFill="1" applyBorder="1" applyAlignment="1">
      <alignment horizontal="center" textRotation="90" wrapText="1"/>
    </xf>
    <xf numFmtId="0" fontId="3" fillId="0" borderId="36" xfId="1" applyFont="1" applyBorder="1" applyAlignment="1" applyProtection="1">
      <alignment horizontal="center"/>
      <protection locked="0"/>
    </xf>
    <xf numFmtId="0" fontId="3" fillId="0" borderId="32" xfId="1" applyFont="1" applyBorder="1" applyAlignment="1" applyProtection="1">
      <alignment horizontal="center"/>
      <protection locked="0"/>
    </xf>
    <xf numFmtId="164" fontId="3" fillId="0" borderId="32" xfId="1" applyNumberFormat="1" applyFont="1" applyBorder="1" applyAlignment="1" applyProtection="1">
      <alignment horizontal="center"/>
      <protection locked="0"/>
    </xf>
    <xf numFmtId="0" fontId="3" fillId="0" borderId="33" xfId="1" applyFont="1" applyBorder="1" applyAlignment="1" applyProtection="1">
      <alignment horizontal="center"/>
      <protection locked="0"/>
    </xf>
    <xf numFmtId="165" fontId="3" fillId="0" borderId="31" xfId="1" applyNumberFormat="1" applyFont="1" applyBorder="1" applyProtection="1">
      <protection locked="0"/>
    </xf>
    <xf numFmtId="165" fontId="3" fillId="0" borderId="32" xfId="1" applyNumberFormat="1" applyFont="1" applyBorder="1" applyProtection="1">
      <protection locked="0"/>
    </xf>
    <xf numFmtId="165" fontId="3" fillId="0" borderId="33" xfId="1" applyNumberFormat="1" applyFont="1" applyBorder="1" applyProtection="1">
      <protection locked="0"/>
    </xf>
    <xf numFmtId="0" fontId="3" fillId="0" borderId="34" xfId="1" applyFont="1" applyBorder="1" applyAlignment="1" applyProtection="1">
      <alignment horizontal="center"/>
      <protection locked="0"/>
    </xf>
    <xf numFmtId="0" fontId="3" fillId="0" borderId="35" xfId="1" applyFont="1" applyBorder="1" applyAlignment="1" applyProtection="1">
      <alignment horizontal="center"/>
      <protection locked="0"/>
    </xf>
    <xf numFmtId="164" fontId="3" fillId="0" borderId="5" xfId="1" applyNumberFormat="1" applyFont="1" applyBorder="1" applyAlignment="1" applyProtection="1">
      <alignment horizontal="center"/>
      <protection locked="0"/>
    </xf>
    <xf numFmtId="0" fontId="3" fillId="0" borderId="25" xfId="1" applyFont="1" applyBorder="1" applyAlignment="1" applyProtection="1">
      <alignment horizontal="center"/>
      <protection locked="0"/>
    </xf>
    <xf numFmtId="0" fontId="3" fillId="0" borderId="27" xfId="1" applyFont="1" applyBorder="1" applyAlignment="1" applyProtection="1">
      <alignment horizontal="center"/>
      <protection locked="0"/>
    </xf>
    <xf numFmtId="164" fontId="3" fillId="0" borderId="27" xfId="1" applyNumberFormat="1" applyFont="1" applyBorder="1" applyAlignment="1" applyProtection="1">
      <alignment horizontal="center"/>
      <protection locked="0"/>
    </xf>
    <xf numFmtId="0" fontId="3" fillId="0" borderId="26" xfId="1" applyFont="1" applyBorder="1" applyAlignment="1" applyProtection="1">
      <alignment horizontal="center"/>
      <protection locked="0"/>
    </xf>
    <xf numFmtId="0" fontId="3" fillId="0" borderId="28" xfId="1" applyFont="1" applyBorder="1" applyAlignment="1" applyProtection="1">
      <alignment horizontal="center"/>
      <protection locked="0"/>
    </xf>
    <xf numFmtId="165" fontId="3" fillId="0" borderId="9" xfId="1" applyNumberFormat="1" applyFont="1" applyBorder="1" applyAlignment="1" applyProtection="1">
      <alignment horizontal="center"/>
      <protection locked="0"/>
    </xf>
    <xf numFmtId="165" fontId="3" fillId="0" borderId="27" xfId="1" applyNumberFormat="1" applyFont="1" applyBorder="1" applyProtection="1">
      <protection locked="0"/>
    </xf>
    <xf numFmtId="165" fontId="3" fillId="0" borderId="28" xfId="1" applyNumberFormat="1" applyFont="1" applyBorder="1" applyProtection="1">
      <protection locked="0"/>
    </xf>
    <xf numFmtId="0" fontId="3" fillId="0" borderId="0" xfId="1" applyFont="1" applyAlignment="1">
      <alignment horizontal="center"/>
    </xf>
    <xf numFmtId="0" fontId="30" fillId="0" borderId="4" xfId="1" applyFont="1" applyBorder="1" applyProtection="1">
      <protection locked="0"/>
    </xf>
    <xf numFmtId="0" fontId="30" fillId="0" borderId="23" xfId="1" applyFont="1" applyBorder="1" applyProtection="1">
      <protection locked="0"/>
    </xf>
    <xf numFmtId="0" fontId="7" fillId="0" borderId="5" xfId="1" applyFont="1" applyBorder="1" applyProtection="1">
      <protection locked="0"/>
    </xf>
    <xf numFmtId="0" fontId="7" fillId="0" borderId="35" xfId="1" applyFont="1" applyBorder="1" applyProtection="1">
      <protection locked="0"/>
    </xf>
    <xf numFmtId="0" fontId="33" fillId="0" borderId="27" xfId="1" applyFont="1" applyBorder="1" applyProtection="1">
      <protection locked="0"/>
    </xf>
    <xf numFmtId="0" fontId="33" fillId="0" borderId="28" xfId="1" applyFont="1" applyBorder="1" applyProtection="1">
      <protection locked="0"/>
    </xf>
    <xf numFmtId="0" fontId="3" fillId="0" borderId="0" xfId="3" applyFont="1"/>
    <xf numFmtId="0" fontId="33" fillId="0" borderId="0" xfId="3" applyFont="1"/>
    <xf numFmtId="0" fontId="3" fillId="0" borderId="33" xfId="3" applyFont="1" applyBorder="1" applyAlignment="1" applyProtection="1">
      <alignment horizontal="center"/>
      <protection locked="0"/>
    </xf>
    <xf numFmtId="0" fontId="3" fillId="0" borderId="50" xfId="3" applyFont="1" applyBorder="1" applyAlignment="1" applyProtection="1">
      <alignment horizontal="center"/>
      <protection locked="0"/>
    </xf>
    <xf numFmtId="0" fontId="3" fillId="0" borderId="32" xfId="3" applyFont="1" applyBorder="1" applyAlignment="1" applyProtection="1">
      <alignment horizontal="center"/>
      <protection locked="0"/>
    </xf>
    <xf numFmtId="0" fontId="3" fillId="0" borderId="36" xfId="3" applyFont="1" applyBorder="1" applyAlignment="1" applyProtection="1">
      <alignment horizontal="center"/>
      <protection locked="0"/>
    </xf>
    <xf numFmtId="0" fontId="3" fillId="0" borderId="35" xfId="3" applyFont="1" applyBorder="1" applyAlignment="1" applyProtection="1">
      <alignment horizontal="center"/>
      <protection locked="0"/>
    </xf>
    <xf numFmtId="0" fontId="3" fillId="0" borderId="43" xfId="3" applyFont="1" applyBorder="1" applyAlignment="1" applyProtection="1">
      <alignment horizontal="center"/>
      <protection locked="0"/>
    </xf>
    <xf numFmtId="0" fontId="3" fillId="0" borderId="5" xfId="3" applyFont="1" applyBorder="1" applyAlignment="1" applyProtection="1">
      <alignment horizontal="center"/>
      <protection locked="0"/>
    </xf>
    <xf numFmtId="0" fontId="3" fillId="0" borderId="34" xfId="3" applyFont="1" applyBorder="1" applyAlignment="1" applyProtection="1">
      <alignment horizontal="center"/>
      <protection locked="0"/>
    </xf>
    <xf numFmtId="0" fontId="6" fillId="0" borderId="0" xfId="3" applyFont="1"/>
    <xf numFmtId="0" fontId="12" fillId="2" borderId="15" xfId="3" applyFont="1" applyFill="1" applyBorder="1" applyAlignment="1">
      <alignment horizontal="center" wrapText="1"/>
    </xf>
    <xf numFmtId="0" fontId="12" fillId="2" borderId="14" xfId="3" applyFont="1" applyFill="1" applyBorder="1" applyAlignment="1">
      <alignment horizontal="center" wrapText="1"/>
    </xf>
    <xf numFmtId="0" fontId="12" fillId="2" borderId="13" xfId="3" applyFont="1" applyFill="1" applyBorder="1" applyAlignment="1">
      <alignment horizontal="center" wrapText="1"/>
    </xf>
    <xf numFmtId="0" fontId="6" fillId="2" borderId="58" xfId="3" applyFont="1" applyFill="1" applyBorder="1" applyAlignment="1">
      <alignment horizontal="center" textRotation="90" wrapText="1"/>
    </xf>
    <xf numFmtId="0" fontId="6" fillId="2" borderId="26" xfId="3" applyFont="1" applyFill="1" applyBorder="1" applyAlignment="1">
      <alignment horizontal="center" textRotation="90" wrapText="1"/>
    </xf>
    <xf numFmtId="165" fontId="3" fillId="0" borderId="36" xfId="1" applyNumberFormat="1" applyFont="1" applyBorder="1" applyProtection="1">
      <protection locked="0"/>
    </xf>
    <xf numFmtId="165" fontId="3" fillId="0" borderId="63" xfId="1" applyNumberFormat="1" applyFont="1" applyBorder="1" applyProtection="1">
      <protection locked="0"/>
    </xf>
    <xf numFmtId="0" fontId="3" fillId="0" borderId="0" xfId="1" applyFont="1" applyBorder="1"/>
    <xf numFmtId="0" fontId="3" fillId="0" borderId="67" xfId="1" applyFont="1" applyBorder="1"/>
    <xf numFmtId="0" fontId="21" fillId="0" borderId="6" xfId="1" applyFont="1" applyBorder="1" applyAlignment="1"/>
    <xf numFmtId="0" fontId="28" fillId="0" borderId="7" xfId="1" applyFont="1" applyBorder="1" applyAlignment="1"/>
    <xf numFmtId="0" fontId="3" fillId="0" borderId="11" xfId="1" applyFont="1" applyBorder="1"/>
    <xf numFmtId="165" fontId="3" fillId="0" borderId="31" xfId="1" applyNumberFormat="1" applyFont="1" applyBorder="1" applyAlignment="1" applyProtection="1">
      <alignment horizontal="center"/>
      <protection locked="0"/>
    </xf>
    <xf numFmtId="165" fontId="3" fillId="0" borderId="46" xfId="1" applyNumberFormat="1" applyFont="1" applyBorder="1" applyAlignment="1" applyProtection="1">
      <alignment horizontal="center"/>
      <protection locked="0"/>
    </xf>
    <xf numFmtId="0" fontId="6" fillId="4" borderId="17" xfId="1" applyFont="1" applyFill="1" applyBorder="1" applyAlignment="1">
      <alignment vertical="center"/>
    </xf>
    <xf numFmtId="0" fontId="6" fillId="8" borderId="14" xfId="1" applyFont="1" applyFill="1" applyBorder="1" applyAlignment="1">
      <alignment horizontal="center" wrapText="1"/>
    </xf>
    <xf numFmtId="0" fontId="6" fillId="2" borderId="59" xfId="3" applyFont="1" applyFill="1" applyBorder="1" applyAlignment="1">
      <alignment horizontal="center" textRotation="90" wrapText="1"/>
    </xf>
    <xf numFmtId="165" fontId="3" fillId="0" borderId="49" xfId="1" applyNumberFormat="1" applyFont="1" applyBorder="1" applyProtection="1">
      <protection locked="0"/>
    </xf>
    <xf numFmtId="165" fontId="3" fillId="0" borderId="11" xfId="1" applyNumberFormat="1" applyFont="1" applyBorder="1" applyProtection="1">
      <protection locked="0"/>
    </xf>
    <xf numFmtId="0" fontId="6" fillId="2" borderId="9" xfId="3" applyFont="1" applyFill="1" applyBorder="1" applyAlignment="1">
      <alignment horizontal="center" textRotation="90" wrapText="1"/>
    </xf>
    <xf numFmtId="0" fontId="6" fillId="2" borderId="27" xfId="3" applyFont="1" applyFill="1" applyBorder="1" applyAlignment="1">
      <alignment horizontal="center" textRotation="90" wrapText="1"/>
    </xf>
    <xf numFmtId="0" fontId="6" fillId="2" borderId="28" xfId="3" applyFont="1" applyFill="1" applyBorder="1" applyAlignment="1">
      <alignment horizontal="center" textRotation="90" wrapText="1"/>
    </xf>
    <xf numFmtId="165" fontId="3" fillId="0" borderId="10" xfId="1" applyNumberFormat="1" applyFont="1" applyBorder="1" applyProtection="1">
      <protection locked="0"/>
    </xf>
    <xf numFmtId="165" fontId="3" fillId="0" borderId="27" xfId="1" applyNumberFormat="1" applyFont="1" applyBorder="1" applyAlignment="1" applyProtection="1">
      <alignment horizontal="center"/>
      <protection locked="0"/>
    </xf>
    <xf numFmtId="0" fontId="33" fillId="0" borderId="9" xfId="1" applyFont="1" applyBorder="1" applyProtection="1">
      <protection locked="0"/>
    </xf>
    <xf numFmtId="0" fontId="3" fillId="0" borderId="19" xfId="1" applyFont="1" applyBorder="1"/>
    <xf numFmtId="0" fontId="12" fillId="2" borderId="29" xfId="3" applyFont="1" applyFill="1" applyBorder="1" applyAlignment="1">
      <alignment horizontal="center" wrapText="1"/>
    </xf>
    <xf numFmtId="0" fontId="3" fillId="4" borderId="16" xfId="3" applyFont="1" applyFill="1" applyBorder="1" applyAlignment="1">
      <alignment horizontal="left" vertical="center"/>
    </xf>
    <xf numFmtId="0" fontId="3" fillId="4" borderId="17" xfId="3" applyFont="1" applyFill="1" applyBorder="1" applyAlignment="1">
      <alignment horizontal="left" vertical="center"/>
    </xf>
    <xf numFmtId="0" fontId="3" fillId="4" borderId="24" xfId="3" applyFont="1" applyFill="1" applyBorder="1" applyAlignment="1">
      <alignment horizontal="left" vertical="center"/>
    </xf>
    <xf numFmtId="0" fontId="3" fillId="4" borderId="18" xfId="3" applyFont="1" applyFill="1" applyBorder="1" applyAlignment="1">
      <alignment horizontal="left" vertical="center"/>
    </xf>
    <xf numFmtId="0" fontId="6" fillId="8" borderId="9" xfId="3" applyFont="1" applyFill="1" applyBorder="1" applyAlignment="1">
      <alignment horizontal="center" textRotation="90" wrapText="1"/>
    </xf>
    <xf numFmtId="0" fontId="6" fillId="8" borderId="27" xfId="3" applyFont="1" applyFill="1" applyBorder="1" applyAlignment="1">
      <alignment horizontal="center" textRotation="90" wrapText="1"/>
    </xf>
    <xf numFmtId="0" fontId="6" fillId="8" borderId="46" xfId="4" applyFont="1" applyFill="1" applyBorder="1" applyAlignment="1">
      <alignment horizontal="center" textRotation="90" wrapText="1"/>
    </xf>
    <xf numFmtId="164" fontId="3" fillId="0" borderId="36" xfId="3" applyNumberFormat="1" applyFont="1" applyBorder="1" applyAlignment="1" applyProtection="1">
      <alignment horizontal="center"/>
      <protection locked="0"/>
    </xf>
    <xf numFmtId="165" fontId="3" fillId="0" borderId="36" xfId="3" applyNumberFormat="1" applyFont="1" applyBorder="1" applyProtection="1">
      <protection locked="0"/>
    </xf>
    <xf numFmtId="165" fontId="3" fillId="0" borderId="32" xfId="3" applyNumberFormat="1" applyFont="1" applyBorder="1" applyProtection="1">
      <protection locked="0"/>
    </xf>
    <xf numFmtId="165" fontId="3" fillId="0" borderId="33" xfId="3" applyNumberFormat="1" applyFont="1" applyBorder="1" applyProtection="1">
      <protection locked="0"/>
    </xf>
    <xf numFmtId="165" fontId="3" fillId="0" borderId="30" xfId="3" applyNumberFormat="1" applyFont="1" applyBorder="1" applyAlignment="1" applyProtection="1">
      <alignment wrapText="1"/>
      <protection locked="0"/>
    </xf>
    <xf numFmtId="164" fontId="3" fillId="0" borderId="34" xfId="3" applyNumberFormat="1" applyFont="1" applyBorder="1" applyAlignment="1" applyProtection="1">
      <alignment horizontal="center"/>
      <protection locked="0"/>
    </xf>
    <xf numFmtId="165" fontId="3" fillId="0" borderId="38" xfId="3" applyNumberFormat="1" applyFont="1" applyBorder="1" applyAlignment="1" applyProtection="1">
      <alignment wrapText="1"/>
      <protection locked="0"/>
    </xf>
    <xf numFmtId="164" fontId="3" fillId="0" borderId="9" xfId="3" applyNumberFormat="1" applyFont="1" applyBorder="1" applyAlignment="1" applyProtection="1">
      <alignment horizontal="center"/>
      <protection locked="0"/>
    </xf>
    <xf numFmtId="0" fontId="3" fillId="0" borderId="27" xfId="3" applyFont="1" applyBorder="1" applyAlignment="1" applyProtection="1">
      <alignment horizontal="center"/>
      <protection locked="0"/>
    </xf>
    <xf numFmtId="0" fontId="3" fillId="0" borderId="28" xfId="3" applyFont="1" applyBorder="1" applyAlignment="1" applyProtection="1">
      <alignment horizontal="center"/>
      <protection locked="0"/>
    </xf>
    <xf numFmtId="165" fontId="3" fillId="0" borderId="25" xfId="3" applyNumberFormat="1" applyFont="1" applyBorder="1" applyProtection="1">
      <protection locked="0"/>
    </xf>
    <xf numFmtId="165" fontId="3" fillId="0" borderId="58" xfId="3" applyNumberFormat="1" applyFont="1" applyBorder="1" applyProtection="1">
      <protection locked="0"/>
    </xf>
    <xf numFmtId="165" fontId="3" fillId="0" borderId="26" xfId="3" applyNumberFormat="1" applyFont="1" applyBorder="1" applyProtection="1">
      <protection locked="0"/>
    </xf>
    <xf numFmtId="165" fontId="3" fillId="0" borderId="44" xfId="3" applyNumberFormat="1" applyFont="1" applyBorder="1" applyAlignment="1" applyProtection="1">
      <alignment wrapText="1"/>
      <protection locked="0"/>
    </xf>
    <xf numFmtId="0" fontId="3" fillId="0" borderId="9" xfId="3" applyFont="1" applyBorder="1" applyAlignment="1" applyProtection="1">
      <alignment horizontal="center"/>
      <protection locked="0"/>
    </xf>
    <xf numFmtId="0" fontId="3" fillId="0" borderId="0" xfId="3" applyFont="1" applyAlignment="1">
      <alignment horizontal="center"/>
    </xf>
    <xf numFmtId="0" fontId="30" fillId="0" borderId="4" xfId="3" applyFont="1" applyBorder="1" applyProtection="1">
      <protection locked="0"/>
    </xf>
    <xf numFmtId="0" fontId="30" fillId="0" borderId="23" xfId="3" applyFont="1" applyBorder="1" applyProtection="1">
      <protection locked="0"/>
    </xf>
    <xf numFmtId="0" fontId="37" fillId="0" borderId="48" xfId="3" applyFont="1" applyBorder="1"/>
    <xf numFmtId="165" fontId="3" fillId="0" borderId="0" xfId="3" applyNumberFormat="1" applyFont="1"/>
    <xf numFmtId="0" fontId="32" fillId="0" borderId="45" xfId="3" applyFont="1" applyBorder="1"/>
    <xf numFmtId="0" fontId="38" fillId="0" borderId="11" xfId="3" applyFont="1" applyBorder="1"/>
    <xf numFmtId="0" fontId="33" fillId="0" borderId="27" xfId="3" applyFont="1" applyBorder="1" applyProtection="1">
      <protection locked="0"/>
    </xf>
    <xf numFmtId="165" fontId="3" fillId="0" borderId="27" xfId="3" applyNumberFormat="1" applyFont="1" applyBorder="1" applyProtection="1">
      <protection locked="0"/>
    </xf>
    <xf numFmtId="0" fontId="33" fillId="0" borderId="28" xfId="3" applyFont="1" applyBorder="1" applyProtection="1">
      <protection locked="0"/>
    </xf>
    <xf numFmtId="0" fontId="32" fillId="0" borderId="0" xfId="3" applyFont="1"/>
    <xf numFmtId="0" fontId="38" fillId="0" borderId="0" xfId="3" applyFont="1"/>
    <xf numFmtId="0" fontId="12" fillId="0" borderId="0" xfId="3" applyFont="1" applyAlignment="1">
      <alignment horizontal="right"/>
    </xf>
    <xf numFmtId="0" fontId="14" fillId="0" borderId="0" xfId="3"/>
    <xf numFmtId="0" fontId="9" fillId="0" borderId="0" xfId="3" applyFont="1"/>
    <xf numFmtId="0" fontId="35" fillId="0" borderId="0" xfId="3" applyFont="1"/>
    <xf numFmtId="0" fontId="6" fillId="8" borderId="10" xfId="3" applyFont="1" applyFill="1" applyBorder="1" applyAlignment="1">
      <alignment horizontal="center" textRotation="90" wrapText="1"/>
    </xf>
    <xf numFmtId="0" fontId="3" fillId="0" borderId="10" xfId="3" applyFont="1" applyBorder="1" applyAlignment="1" applyProtection="1">
      <alignment horizontal="center"/>
      <protection locked="0"/>
    </xf>
    <xf numFmtId="0" fontId="6" fillId="8" borderId="59" xfId="0" applyFont="1" applyFill="1" applyBorder="1" applyAlignment="1">
      <alignment horizontal="center" textRotation="90" wrapText="1"/>
    </xf>
    <xf numFmtId="0" fontId="6" fillId="8" borderId="58" xfId="0" applyFont="1" applyFill="1" applyBorder="1" applyAlignment="1">
      <alignment horizontal="center" textRotation="90" wrapText="1"/>
    </xf>
    <xf numFmtId="0" fontId="6" fillId="8" borderId="26" xfId="0" applyFont="1" applyFill="1" applyBorder="1" applyAlignment="1">
      <alignment horizontal="center" textRotation="90" wrapText="1"/>
    </xf>
    <xf numFmtId="0" fontId="6" fillId="8" borderId="46" xfId="3" applyFont="1" applyFill="1" applyBorder="1" applyAlignment="1">
      <alignment horizontal="center" textRotation="90" wrapText="1"/>
    </xf>
    <xf numFmtId="165" fontId="3" fillId="0" borderId="31" xfId="3" applyNumberFormat="1" applyFont="1" applyBorder="1" applyProtection="1">
      <protection locked="0"/>
    </xf>
    <xf numFmtId="165" fontId="3" fillId="0" borderId="60" xfId="3" applyNumberFormat="1" applyFont="1" applyBorder="1" applyProtection="1">
      <protection locked="0"/>
    </xf>
    <xf numFmtId="0" fontId="6" fillId="8" borderId="45" xfId="3" applyFont="1" applyFill="1" applyBorder="1" applyAlignment="1">
      <alignment horizontal="center" textRotation="90" wrapText="1"/>
    </xf>
    <xf numFmtId="0" fontId="12" fillId="0" borderId="39" xfId="3" applyFont="1" applyBorder="1"/>
    <xf numFmtId="165" fontId="3" fillId="0" borderId="63" xfId="3" applyNumberFormat="1" applyFont="1" applyBorder="1" applyProtection="1">
      <protection locked="0"/>
    </xf>
    <xf numFmtId="165" fontId="3" fillId="0" borderId="34" xfId="3" applyNumberFormat="1" applyFont="1" applyBorder="1" applyProtection="1">
      <protection locked="0"/>
    </xf>
    <xf numFmtId="165" fontId="3" fillId="0" borderId="9" xfId="3" applyNumberFormat="1" applyFont="1" applyBorder="1" applyProtection="1">
      <protection locked="0"/>
    </xf>
    <xf numFmtId="165" fontId="3" fillId="0" borderId="46" xfId="3" applyNumberFormat="1" applyFont="1" applyBorder="1" applyProtection="1">
      <protection locked="0"/>
    </xf>
    <xf numFmtId="165" fontId="3" fillId="0" borderId="12" xfId="3" applyNumberFormat="1" applyFont="1" applyBorder="1" applyProtection="1">
      <protection locked="0"/>
    </xf>
    <xf numFmtId="0" fontId="6" fillId="8" borderId="15" xfId="3" applyFont="1" applyFill="1" applyBorder="1" applyAlignment="1">
      <alignment horizontal="center" wrapText="1"/>
    </xf>
    <xf numFmtId="0" fontId="3" fillId="0" borderId="0" xfId="0" applyFont="1" applyAlignment="1">
      <alignment horizontal="left" vertical="center"/>
    </xf>
    <xf numFmtId="0" fontId="30" fillId="0" borderId="47" xfId="3" applyFont="1" applyBorder="1" applyProtection="1">
      <protection locked="0"/>
    </xf>
    <xf numFmtId="0" fontId="33" fillId="0" borderId="46" xfId="3" applyFont="1" applyBorder="1" applyProtection="1">
      <protection locked="0"/>
    </xf>
    <xf numFmtId="0" fontId="7" fillId="0" borderId="37" xfId="1" applyFont="1" applyBorder="1" applyProtection="1">
      <protection locked="0"/>
    </xf>
    <xf numFmtId="0" fontId="30" fillId="0" borderId="47" xfId="1" applyFont="1" applyBorder="1" applyProtection="1">
      <protection locked="0"/>
    </xf>
    <xf numFmtId="0" fontId="6" fillId="2" borderId="18" xfId="3" applyFont="1" applyFill="1" applyBorder="1" applyAlignment="1">
      <alignment horizontal="center" textRotation="90" wrapText="1"/>
    </xf>
    <xf numFmtId="0" fontId="30" fillId="0" borderId="0" xfId="3" applyFont="1" applyBorder="1" applyProtection="1">
      <protection locked="0"/>
    </xf>
    <xf numFmtId="0" fontId="7" fillId="0" borderId="0" xfId="3" applyFont="1" applyBorder="1" applyProtection="1">
      <protection locked="0"/>
    </xf>
    <xf numFmtId="0" fontId="33" fillId="0" borderId="0" xfId="3" applyFont="1" applyBorder="1" applyProtection="1">
      <protection locked="0"/>
    </xf>
    <xf numFmtId="165" fontId="3" fillId="0" borderId="0" xfId="3" applyNumberFormat="1" applyFont="1" applyBorder="1" applyProtection="1">
      <protection locked="0"/>
    </xf>
    <xf numFmtId="0" fontId="3" fillId="0" borderId="0" xfId="4" applyFont="1"/>
    <xf numFmtId="0" fontId="6" fillId="4" borderId="1" xfId="4" applyFont="1" applyFill="1" applyBorder="1" applyAlignment="1">
      <alignment horizontal="center" wrapText="1"/>
    </xf>
    <xf numFmtId="0" fontId="6" fillId="4" borderId="55" xfId="4" applyFont="1" applyFill="1" applyBorder="1" applyAlignment="1">
      <alignment horizontal="center" wrapText="1"/>
    </xf>
    <xf numFmtId="0" fontId="6" fillId="4" borderId="66" xfId="4" applyFont="1" applyFill="1" applyBorder="1" applyAlignment="1">
      <alignment horizontal="center" wrapText="1"/>
    </xf>
    <xf numFmtId="0" fontId="6" fillId="4" borderId="54" xfId="4" applyFont="1" applyFill="1" applyBorder="1" applyAlignment="1">
      <alignment horizontal="center" wrapText="1"/>
    </xf>
    <xf numFmtId="0" fontId="6" fillId="4" borderId="53" xfId="4" applyFont="1" applyFill="1" applyBorder="1" applyAlignment="1">
      <alignment horizontal="center" wrapText="1"/>
    </xf>
    <xf numFmtId="0" fontId="3" fillId="0" borderId="34" xfId="4" applyFont="1" applyBorder="1" applyAlignment="1" applyProtection="1">
      <alignment horizontal="center"/>
      <protection locked="0"/>
    </xf>
    <xf numFmtId="0" fontId="3" fillId="0" borderId="32" xfId="4" applyFont="1" applyBorder="1" applyAlignment="1" applyProtection="1">
      <alignment horizontal="center"/>
      <protection locked="0"/>
    </xf>
    <xf numFmtId="0" fontId="3" fillId="0" borderId="5" xfId="4" applyFont="1" applyBorder="1" applyAlignment="1" applyProtection="1">
      <alignment horizontal="center"/>
      <protection locked="0"/>
    </xf>
    <xf numFmtId="0" fontId="3" fillId="0" borderId="36" xfId="4" applyFont="1" applyBorder="1" applyAlignment="1" applyProtection="1">
      <alignment horizontal="center"/>
      <protection locked="0"/>
    </xf>
    <xf numFmtId="0" fontId="3" fillId="0" borderId="9" xfId="4" applyFont="1" applyBorder="1" applyAlignment="1" applyProtection="1">
      <alignment horizontal="center"/>
      <protection locked="0"/>
    </xf>
    <xf numFmtId="0" fontId="3" fillId="0" borderId="27" xfId="4" applyFont="1" applyBorder="1" applyAlignment="1" applyProtection="1">
      <alignment horizontal="center"/>
      <protection locked="0"/>
    </xf>
    <xf numFmtId="0" fontId="3" fillId="0" borderId="35" xfId="4" applyFont="1" applyBorder="1" applyAlignment="1" applyProtection="1">
      <alignment horizontal="center"/>
      <protection locked="0"/>
    </xf>
    <xf numFmtId="0" fontId="3" fillId="0" borderId="0" xfId="4" applyFont="1" applyAlignment="1">
      <alignment horizontal="center"/>
    </xf>
    <xf numFmtId="0" fontId="3" fillId="0" borderId="40" xfId="4" applyFont="1" applyBorder="1" applyAlignment="1" applyProtection="1">
      <alignment horizontal="center"/>
      <protection locked="0"/>
    </xf>
    <xf numFmtId="0" fontId="3" fillId="0" borderId="41" xfId="4" applyFont="1" applyBorder="1" applyAlignment="1" applyProtection="1">
      <alignment horizontal="center"/>
      <protection locked="0"/>
    </xf>
    <xf numFmtId="0" fontId="3" fillId="0" borderId="42" xfId="4" applyFont="1" applyBorder="1" applyAlignment="1" applyProtection="1">
      <alignment horizontal="center"/>
      <protection locked="0"/>
    </xf>
    <xf numFmtId="0" fontId="3" fillId="0" borderId="28" xfId="4" applyFont="1" applyBorder="1" applyAlignment="1" applyProtection="1">
      <alignment horizontal="center"/>
      <protection locked="0"/>
    </xf>
    <xf numFmtId="0" fontId="6" fillId="8" borderId="9" xfId="4" applyFont="1" applyFill="1" applyBorder="1" applyAlignment="1">
      <alignment horizontal="center" textRotation="90" wrapText="1"/>
    </xf>
    <xf numFmtId="165" fontId="3" fillId="0" borderId="37" xfId="1" applyNumberFormat="1" applyFont="1" applyBorder="1" applyProtection="1">
      <protection locked="0"/>
    </xf>
    <xf numFmtId="165" fontId="3" fillId="0" borderId="5" xfId="1" applyNumberFormat="1" applyFont="1" applyBorder="1" applyProtection="1">
      <protection locked="0"/>
    </xf>
    <xf numFmtId="165" fontId="3" fillId="0" borderId="35" xfId="1" applyNumberFormat="1" applyFont="1" applyBorder="1" applyProtection="1">
      <protection locked="0"/>
    </xf>
    <xf numFmtId="165" fontId="3" fillId="0" borderId="46" xfId="1" applyNumberFormat="1" applyFont="1" applyBorder="1" applyProtection="1">
      <protection locked="0"/>
    </xf>
    <xf numFmtId="0" fontId="5" fillId="0" borderId="3" xfId="4" applyFont="1" applyBorder="1" applyAlignment="1">
      <alignment horizontal="left" vertical="center"/>
    </xf>
    <xf numFmtId="0" fontId="6" fillId="8" borderId="45" xfId="4" applyFont="1" applyFill="1" applyBorder="1" applyAlignment="1">
      <alignment horizontal="center" textRotation="90" wrapText="1"/>
    </xf>
    <xf numFmtId="0" fontId="3" fillId="0" borderId="21" xfId="4" applyFont="1" applyBorder="1" applyAlignment="1" applyProtection="1">
      <alignment horizontal="center"/>
      <protection locked="0"/>
    </xf>
    <xf numFmtId="0" fontId="3" fillId="0" borderId="22" xfId="4" applyFont="1" applyBorder="1" applyAlignment="1" applyProtection="1">
      <alignment horizontal="center"/>
      <protection locked="0"/>
    </xf>
    <xf numFmtId="164" fontId="3" fillId="0" borderId="21" xfId="4" applyNumberFormat="1" applyFont="1" applyBorder="1" applyAlignment="1" applyProtection="1">
      <alignment horizontal="center"/>
      <protection locked="0"/>
    </xf>
    <xf numFmtId="0" fontId="3" fillId="0" borderId="52" xfId="4" applyFont="1" applyBorder="1" applyAlignment="1" applyProtection="1">
      <alignment horizontal="center"/>
      <protection locked="0"/>
    </xf>
    <xf numFmtId="165" fontId="3" fillId="0" borderId="3" xfId="1" applyNumberFormat="1" applyFont="1" applyBorder="1" applyProtection="1">
      <protection locked="0"/>
    </xf>
    <xf numFmtId="165" fontId="3" fillId="0" borderId="4" xfId="1" applyNumberFormat="1" applyFont="1" applyBorder="1" applyProtection="1">
      <protection locked="0"/>
    </xf>
    <xf numFmtId="165" fontId="3" fillId="0" borderId="23" xfId="1" applyNumberFormat="1" applyFont="1" applyBorder="1" applyProtection="1">
      <protection locked="0"/>
    </xf>
    <xf numFmtId="164" fontId="3" fillId="0" borderId="34" xfId="4" applyNumberFormat="1" applyFont="1" applyBorder="1" applyAlignment="1" applyProtection="1">
      <alignment horizontal="center"/>
      <protection locked="0"/>
    </xf>
    <xf numFmtId="164" fontId="3" fillId="0" borderId="9" xfId="4" applyNumberFormat="1" applyFont="1" applyBorder="1" applyAlignment="1" applyProtection="1">
      <alignment horizontal="center"/>
      <protection locked="0"/>
    </xf>
    <xf numFmtId="165" fontId="3" fillId="0" borderId="25" xfId="1" applyNumberFormat="1" applyFont="1" applyBorder="1" applyProtection="1">
      <protection locked="0"/>
    </xf>
    <xf numFmtId="165" fontId="3" fillId="0" borderId="58" xfId="1" applyNumberFormat="1" applyFont="1" applyBorder="1" applyProtection="1">
      <protection locked="0"/>
    </xf>
    <xf numFmtId="165" fontId="3" fillId="0" borderId="26" xfId="1" applyNumberFormat="1" applyFont="1" applyBorder="1" applyProtection="1">
      <protection locked="0"/>
    </xf>
    <xf numFmtId="14" fontId="3" fillId="0" borderId="33" xfId="4" applyNumberFormat="1" applyFont="1" applyBorder="1" applyAlignment="1" applyProtection="1">
      <alignment horizontal="center"/>
      <protection locked="0"/>
    </xf>
    <xf numFmtId="164" fontId="3" fillId="0" borderId="36" xfId="4" applyNumberFormat="1" applyFont="1" applyBorder="1" applyAlignment="1" applyProtection="1">
      <alignment horizontal="center"/>
      <protection locked="0"/>
    </xf>
    <xf numFmtId="14" fontId="3" fillId="0" borderId="35" xfId="4" applyNumberFormat="1" applyFont="1" applyBorder="1" applyAlignment="1" applyProtection="1">
      <alignment horizontal="center"/>
      <protection locked="0"/>
    </xf>
    <xf numFmtId="164" fontId="3" fillId="0" borderId="40" xfId="4" applyNumberFormat="1" applyFont="1" applyBorder="1" applyAlignment="1" applyProtection="1">
      <alignment horizontal="center"/>
      <protection locked="0"/>
    </xf>
    <xf numFmtId="0" fontId="7" fillId="0" borderId="5" xfId="4" applyFont="1" applyBorder="1" applyProtection="1">
      <protection locked="0"/>
    </xf>
    <xf numFmtId="0" fontId="7" fillId="0" borderId="35" xfId="4" applyFont="1" applyBorder="1" applyProtection="1">
      <protection locked="0"/>
    </xf>
    <xf numFmtId="0" fontId="33" fillId="0" borderId="9" xfId="4" applyFont="1" applyBorder="1" applyProtection="1">
      <protection locked="0"/>
    </xf>
    <xf numFmtId="0" fontId="33" fillId="0" borderId="27" xfId="4" applyFont="1" applyBorder="1" applyProtection="1">
      <protection locked="0"/>
    </xf>
    <xf numFmtId="0" fontId="33" fillId="0" borderId="10" xfId="4" applyFont="1" applyBorder="1" applyProtection="1">
      <protection locked="0"/>
    </xf>
    <xf numFmtId="0" fontId="33" fillId="0" borderId="28" xfId="4" applyFont="1" applyBorder="1" applyProtection="1">
      <protection locked="0"/>
    </xf>
    <xf numFmtId="0" fontId="6" fillId="2" borderId="10" xfId="3" applyFont="1" applyFill="1" applyBorder="1" applyAlignment="1">
      <alignment horizontal="center" textRotation="90" wrapText="1"/>
    </xf>
    <xf numFmtId="0" fontId="6" fillId="2" borderId="28" xfId="0" applyFont="1" applyFill="1" applyBorder="1" applyAlignment="1">
      <alignment horizontal="center" textRotation="90" wrapText="1"/>
    </xf>
    <xf numFmtId="0" fontId="6" fillId="2" borderId="9" xfId="0" applyFont="1" applyFill="1" applyBorder="1" applyAlignment="1">
      <alignment horizontal="center" textRotation="90" wrapText="1"/>
    </xf>
    <xf numFmtId="0" fontId="3" fillId="0" borderId="0" xfId="1" applyFont="1" applyAlignment="1"/>
    <xf numFmtId="0" fontId="6" fillId="8" borderId="10" xfId="4" applyFont="1" applyFill="1" applyBorder="1" applyAlignment="1">
      <alignment horizontal="center" textRotation="90" wrapText="1"/>
    </xf>
    <xf numFmtId="0" fontId="5" fillId="0" borderId="56" xfId="1" applyFont="1" applyBorder="1" applyAlignment="1">
      <alignment vertical="center"/>
    </xf>
    <xf numFmtId="0" fontId="5" fillId="0" borderId="14" xfId="1" applyFont="1" applyBorder="1" applyAlignment="1">
      <alignment vertical="center"/>
    </xf>
    <xf numFmtId="0" fontId="5" fillId="0" borderId="0" xfId="1" applyFont="1" applyBorder="1" applyAlignment="1">
      <alignment vertical="center"/>
    </xf>
    <xf numFmtId="0" fontId="5" fillId="0" borderId="2" xfId="1" applyFont="1" applyBorder="1" applyAlignment="1">
      <alignment vertical="center"/>
    </xf>
    <xf numFmtId="165" fontId="3" fillId="0" borderId="47" xfId="1" applyNumberFormat="1" applyFont="1" applyBorder="1" applyProtection="1">
      <protection locked="0"/>
    </xf>
    <xf numFmtId="165" fontId="3" fillId="0" borderId="60" xfId="1" applyNumberFormat="1" applyFont="1" applyBorder="1" applyProtection="1">
      <protection locked="0"/>
    </xf>
    <xf numFmtId="0" fontId="33" fillId="0" borderId="46" xfId="4" applyFont="1" applyBorder="1" applyProtection="1">
      <protection locked="0"/>
    </xf>
    <xf numFmtId="0" fontId="33" fillId="0" borderId="46" xfId="1" applyFont="1" applyBorder="1" applyProtection="1">
      <protection locked="0"/>
    </xf>
    <xf numFmtId="0" fontId="12" fillId="0" borderId="9" xfId="1" applyFont="1" applyBorder="1" applyAlignment="1" applyProtection="1">
      <alignment horizontal="right"/>
      <protection locked="0"/>
    </xf>
    <xf numFmtId="0" fontId="34" fillId="0" borderId="0" xfId="1" applyFont="1"/>
    <xf numFmtId="0" fontId="5" fillId="0" borderId="6" xfId="1" applyFont="1" applyBorder="1" applyAlignment="1">
      <alignment vertical="center"/>
    </xf>
    <xf numFmtId="0" fontId="6" fillId="2" borderId="1" xfId="1" applyFont="1" applyFill="1" applyBorder="1"/>
    <xf numFmtId="0" fontId="6" fillId="4" borderId="55" xfId="1" applyFont="1" applyFill="1" applyBorder="1" applyAlignment="1">
      <alignment horizontal="center" wrapText="1"/>
    </xf>
    <xf numFmtId="0" fontId="6" fillId="4" borderId="66" xfId="1" applyFont="1" applyFill="1" applyBorder="1" applyAlignment="1">
      <alignment horizontal="center" wrapText="1"/>
    </xf>
    <xf numFmtId="0" fontId="6" fillId="4" borderId="54" xfId="1" applyFont="1" applyFill="1" applyBorder="1" applyAlignment="1">
      <alignment horizontal="center" wrapText="1"/>
    </xf>
    <xf numFmtId="0" fontId="6" fillId="4" borderId="53" xfId="1" applyFont="1" applyFill="1" applyBorder="1" applyAlignment="1">
      <alignment horizontal="center" wrapText="1"/>
    </xf>
    <xf numFmtId="16" fontId="3" fillId="0" borderId="69" xfId="1" applyNumberFormat="1" applyFont="1" applyBorder="1" applyProtection="1">
      <protection locked="0"/>
    </xf>
    <xf numFmtId="166" fontId="3" fillId="0" borderId="31" xfId="1" applyNumberFormat="1" applyFont="1" applyBorder="1" applyAlignment="1" applyProtection="1">
      <alignment horizontal="center"/>
      <protection locked="0"/>
    </xf>
    <xf numFmtId="1" fontId="3" fillId="0" borderId="31" xfId="1" applyNumberFormat="1" applyFont="1" applyBorder="1" applyAlignment="1">
      <alignment horizontal="center"/>
    </xf>
    <xf numFmtId="1" fontId="3" fillId="0" borderId="31" xfId="1" applyNumberFormat="1" applyFont="1" applyBorder="1" applyAlignment="1" applyProtection="1">
      <alignment horizontal="center"/>
      <protection locked="0"/>
    </xf>
    <xf numFmtId="2" fontId="3" fillId="0" borderId="32" xfId="1" applyNumberFormat="1" applyFont="1" applyBorder="1" applyAlignment="1">
      <alignment horizontal="center"/>
    </xf>
    <xf numFmtId="11" fontId="3" fillId="0" borderId="33" xfId="1" applyNumberFormat="1" applyFont="1" applyBorder="1" applyAlignment="1">
      <alignment horizontal="center"/>
    </xf>
    <xf numFmtId="1" fontId="3" fillId="3" borderId="34" xfId="1" applyNumberFormat="1" applyFont="1" applyFill="1" applyBorder="1" applyAlignment="1" applyProtection="1">
      <alignment horizontal="center"/>
      <protection locked="0"/>
    </xf>
    <xf numFmtId="1" fontId="3" fillId="3" borderId="5" xfId="1" applyNumberFormat="1" applyFont="1" applyFill="1" applyBorder="1" applyAlignment="1" applyProtection="1">
      <alignment horizontal="center"/>
      <protection locked="0"/>
    </xf>
    <xf numFmtId="0" fontId="3" fillId="3" borderId="32" xfId="1" applyFont="1" applyFill="1" applyBorder="1" applyAlignment="1" applyProtection="1">
      <alignment horizontal="center"/>
      <protection locked="0"/>
    </xf>
    <xf numFmtId="0" fontId="3" fillId="3" borderId="33" xfId="1" applyFont="1" applyFill="1" applyBorder="1" applyAlignment="1" applyProtection="1">
      <alignment horizontal="center"/>
      <protection locked="0"/>
    </xf>
    <xf numFmtId="2" fontId="3" fillId="0" borderId="34" xfId="1" applyNumberFormat="1" applyFont="1" applyBorder="1" applyAlignment="1">
      <alignment horizontal="center"/>
    </xf>
    <xf numFmtId="2" fontId="3" fillId="0" borderId="37" xfId="1" applyNumberFormat="1" applyFont="1" applyBorder="1" applyAlignment="1">
      <alignment horizontal="center"/>
    </xf>
    <xf numFmtId="2" fontId="3" fillId="0" borderId="65" xfId="1" applyNumberFormat="1" applyFont="1" applyBorder="1" applyAlignment="1">
      <alignment horizontal="center"/>
    </xf>
    <xf numFmtId="16" fontId="3" fillId="0" borderId="39" xfId="1" applyNumberFormat="1" applyFont="1" applyBorder="1" applyProtection="1">
      <protection locked="0"/>
    </xf>
    <xf numFmtId="16" fontId="3" fillId="0" borderId="61" xfId="1" applyNumberFormat="1" applyFont="1" applyBorder="1" applyProtection="1">
      <protection locked="0"/>
    </xf>
    <xf numFmtId="0" fontId="3" fillId="0" borderId="40" xfId="1" applyFont="1" applyBorder="1" applyAlignment="1" applyProtection="1">
      <alignment horizontal="center"/>
      <protection locked="0"/>
    </xf>
    <xf numFmtId="166" fontId="3" fillId="0" borderId="51" xfId="1" applyNumberFormat="1" applyFont="1" applyBorder="1" applyAlignment="1" applyProtection="1">
      <alignment horizontal="center"/>
      <protection locked="0"/>
    </xf>
    <xf numFmtId="1" fontId="3" fillId="0" borderId="51" xfId="1" applyNumberFormat="1" applyFont="1" applyBorder="1" applyAlignment="1">
      <alignment horizontal="center"/>
    </xf>
    <xf numFmtId="1" fontId="3" fillId="0" borderId="51" xfId="1" applyNumberFormat="1" applyFont="1" applyBorder="1" applyAlignment="1" applyProtection="1">
      <alignment horizontal="center"/>
      <protection locked="0"/>
    </xf>
    <xf numFmtId="2" fontId="3" fillId="0" borderId="62" xfId="1" applyNumberFormat="1" applyFont="1" applyBorder="1" applyAlignment="1">
      <alignment horizontal="center"/>
    </xf>
    <xf numFmtId="0" fontId="3" fillId="0" borderId="62" xfId="1" applyFont="1" applyBorder="1" applyAlignment="1" applyProtection="1">
      <alignment horizontal="center"/>
      <protection locked="0"/>
    </xf>
    <xf numFmtId="11" fontId="3" fillId="0" borderId="70" xfId="1" applyNumberFormat="1" applyFont="1" applyBorder="1" applyAlignment="1">
      <alignment horizontal="center"/>
    </xf>
    <xf numFmtId="0" fontId="3" fillId="0" borderId="45" xfId="1" applyFont="1" applyBorder="1" applyProtection="1">
      <protection locked="0"/>
    </xf>
    <xf numFmtId="0" fontId="3" fillId="0" borderId="9" xfId="1" applyFont="1" applyBorder="1" applyProtection="1">
      <protection locked="0"/>
    </xf>
    <xf numFmtId="166" fontId="3" fillId="0" borderId="46" xfId="1" applyNumberFormat="1" applyFont="1" applyBorder="1" applyAlignment="1" applyProtection="1">
      <alignment horizontal="center"/>
      <protection locked="0"/>
    </xf>
    <xf numFmtId="1" fontId="3" fillId="0" borderId="46" xfId="1" applyNumberFormat="1" applyFont="1" applyBorder="1" applyAlignment="1">
      <alignment horizontal="center"/>
    </xf>
    <xf numFmtId="0" fontId="3" fillId="0" borderId="46" xfId="1" applyFont="1" applyBorder="1" applyProtection="1">
      <protection locked="0"/>
    </xf>
    <xf numFmtId="2" fontId="3" fillId="0" borderId="27" xfId="1" applyNumberFormat="1" applyFont="1" applyBorder="1" applyAlignment="1">
      <alignment horizontal="center"/>
    </xf>
    <xf numFmtId="0" fontId="3" fillId="0" borderId="27" xfId="1" applyFont="1" applyBorder="1" applyProtection="1">
      <protection locked="0"/>
    </xf>
    <xf numFmtId="11" fontId="3" fillId="0" borderId="28" xfId="1" applyNumberFormat="1" applyFont="1" applyBorder="1" applyAlignment="1">
      <alignment horizontal="center"/>
    </xf>
    <xf numFmtId="1" fontId="3" fillId="3" borderId="9" xfId="1" applyNumberFormat="1" applyFont="1" applyFill="1" applyBorder="1" applyAlignment="1" applyProtection="1">
      <alignment horizontal="center"/>
      <protection locked="0"/>
    </xf>
    <xf numFmtId="1" fontId="3" fillId="3" borderId="27" xfId="1" applyNumberFormat="1" applyFont="1" applyFill="1" applyBorder="1" applyAlignment="1" applyProtection="1">
      <alignment horizontal="center"/>
      <protection locked="0"/>
    </xf>
    <xf numFmtId="0" fontId="3" fillId="3" borderId="27" xfId="1" applyFont="1" applyFill="1" applyBorder="1" applyAlignment="1" applyProtection="1">
      <alignment horizontal="center"/>
      <protection locked="0"/>
    </xf>
    <xf numFmtId="0" fontId="3" fillId="3" borderId="28" xfId="1" applyFont="1" applyFill="1" applyBorder="1" applyAlignment="1" applyProtection="1">
      <alignment horizontal="center"/>
      <protection locked="0"/>
    </xf>
    <xf numFmtId="16" fontId="3" fillId="0" borderId="0" xfId="1" quotePrefix="1" applyNumberFormat="1" applyFont="1"/>
    <xf numFmtId="0" fontId="5" fillId="0" borderId="0" xfId="1" applyFont="1"/>
    <xf numFmtId="164" fontId="3" fillId="0" borderId="0" xfId="1" applyNumberFormat="1" applyFont="1" applyAlignment="1">
      <alignment horizontal="center"/>
    </xf>
    <xf numFmtId="20" fontId="3" fillId="0" borderId="0" xfId="1" applyNumberFormat="1" applyFont="1"/>
    <xf numFmtId="167" fontId="3" fillId="0" borderId="0" xfId="1" applyNumberFormat="1" applyFont="1"/>
    <xf numFmtId="1" fontId="3" fillId="3" borderId="32" xfId="1" applyNumberFormat="1" applyFont="1" applyFill="1" applyBorder="1" applyAlignment="1" applyProtection="1">
      <alignment horizontal="center"/>
      <protection locked="0"/>
    </xf>
    <xf numFmtId="2" fontId="3" fillId="0" borderId="36" xfId="1" applyNumberFormat="1" applyFont="1" applyBorder="1" applyAlignment="1">
      <alignment horizontal="center"/>
    </xf>
    <xf numFmtId="2" fontId="3" fillId="0" borderId="31" xfId="1" applyNumberFormat="1" applyFont="1" applyBorder="1" applyAlignment="1">
      <alignment horizontal="center"/>
    </xf>
    <xf numFmtId="2" fontId="3" fillId="0" borderId="63" xfId="1" applyNumberFormat="1" applyFont="1" applyBorder="1" applyAlignment="1">
      <alignment horizontal="center"/>
    </xf>
    <xf numFmtId="1" fontId="3" fillId="3" borderId="36" xfId="1" applyNumberFormat="1" applyFont="1" applyFill="1" applyBorder="1" applyAlignment="1" applyProtection="1">
      <alignment horizontal="center"/>
      <protection locked="0"/>
    </xf>
    <xf numFmtId="165" fontId="3" fillId="0" borderId="30" xfId="1" applyNumberFormat="1" applyFont="1" applyBorder="1" applyProtection="1">
      <protection locked="0"/>
    </xf>
    <xf numFmtId="165" fontId="3" fillId="0" borderId="44" xfId="1" applyNumberFormat="1" applyFont="1" applyBorder="1" applyProtection="1">
      <protection locked="0"/>
    </xf>
    <xf numFmtId="49" fontId="16" fillId="10" borderId="45" xfId="0" applyNumberFormat="1" applyFont="1" applyFill="1" applyBorder="1" applyAlignment="1" applyProtection="1">
      <alignment horizontal="left"/>
      <protection locked="0"/>
    </xf>
    <xf numFmtId="0" fontId="16" fillId="10" borderId="9" xfId="0" applyFont="1" applyFill="1" applyBorder="1" applyAlignment="1" applyProtection="1">
      <alignment horizontal="center"/>
      <protection locked="0"/>
    </xf>
    <xf numFmtId="0" fontId="16" fillId="10" borderId="28" xfId="0" applyFont="1" applyFill="1" applyBorder="1" applyAlignment="1" applyProtection="1">
      <alignment horizontal="center"/>
      <protection locked="0"/>
    </xf>
    <xf numFmtId="0" fontId="16" fillId="10" borderId="46" xfId="0" applyFont="1" applyFill="1" applyBorder="1" applyAlignment="1" applyProtection="1">
      <alignment horizontal="center"/>
      <protection locked="0"/>
    </xf>
    <xf numFmtId="0" fontId="16" fillId="10" borderId="27" xfId="0" applyFont="1" applyFill="1" applyBorder="1" applyAlignment="1" applyProtection="1">
      <alignment horizontal="center"/>
      <protection locked="0"/>
    </xf>
    <xf numFmtId="0" fontId="12" fillId="5" borderId="5" xfId="0" applyFont="1" applyFill="1" applyBorder="1" applyAlignment="1" applyProtection="1">
      <alignment horizontal="center" vertical="center" wrapText="1"/>
      <protection locked="0"/>
    </xf>
    <xf numFmtId="0" fontId="12" fillId="5" borderId="5" xfId="0" applyFont="1" applyFill="1" applyBorder="1" applyAlignment="1">
      <alignment vertical="center" wrapText="1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3" fillId="0" borderId="0" xfId="0" applyFont="1"/>
    <xf numFmtId="0" fontId="12" fillId="0" borderId="0" xfId="0" applyFont="1" applyAlignment="1">
      <alignment horizontal="center" vertical="center" wrapText="1"/>
    </xf>
    <xf numFmtId="1" fontId="30" fillId="0" borderId="25" xfId="0" applyNumberFormat="1" applyFont="1" applyBorder="1" applyAlignment="1">
      <alignment horizontal="center" vertical="center"/>
    </xf>
    <xf numFmtId="0" fontId="45" fillId="0" borderId="0" xfId="1" applyFont="1"/>
    <xf numFmtId="0" fontId="45" fillId="0" borderId="0" xfId="1" applyFont="1" applyBorder="1" applyAlignment="1">
      <alignment horizontal="left" wrapText="1"/>
    </xf>
    <xf numFmtId="0" fontId="46" fillId="4" borderId="25" xfId="1" applyFont="1" applyFill="1" applyBorder="1" applyAlignment="1">
      <alignment horizontal="center" wrapText="1"/>
    </xf>
    <xf numFmtId="0" fontId="46" fillId="4" borderId="58" xfId="1" applyFont="1" applyFill="1" applyBorder="1" applyAlignment="1">
      <alignment horizontal="center" wrapText="1"/>
    </xf>
    <xf numFmtId="0" fontId="46" fillId="4" borderId="60" xfId="1" applyFont="1" applyFill="1" applyBorder="1" applyAlignment="1">
      <alignment horizontal="center" wrapText="1"/>
    </xf>
    <xf numFmtId="0" fontId="46" fillId="4" borderId="26" xfId="1" applyFont="1" applyFill="1" applyBorder="1" applyAlignment="1">
      <alignment horizontal="center" wrapText="1"/>
    </xf>
    <xf numFmtId="1" fontId="48" fillId="0" borderId="47" xfId="1" applyNumberFormat="1" applyFont="1" applyFill="1" applyBorder="1" applyProtection="1">
      <protection locked="0"/>
    </xf>
    <xf numFmtId="1" fontId="48" fillId="0" borderId="4" xfId="1" applyNumberFormat="1" applyFont="1" applyFill="1" applyBorder="1" applyProtection="1">
      <protection locked="0"/>
    </xf>
    <xf numFmtId="1" fontId="48" fillId="0" borderId="4" xfId="0" applyNumberFormat="1" applyFont="1" applyFill="1" applyBorder="1" applyProtection="1">
      <protection locked="0"/>
    </xf>
    <xf numFmtId="0" fontId="48" fillId="0" borderId="23" xfId="1" applyFont="1" applyFill="1" applyBorder="1" applyProtection="1">
      <protection locked="0"/>
    </xf>
    <xf numFmtId="1" fontId="48" fillId="0" borderId="37" xfId="1" applyNumberFormat="1" applyFont="1" applyFill="1" applyBorder="1" applyProtection="1">
      <protection locked="0"/>
    </xf>
    <xf numFmtId="1" fontId="48" fillId="0" borderId="5" xfId="1" applyNumberFormat="1" applyFont="1" applyFill="1" applyBorder="1" applyProtection="1">
      <protection locked="0"/>
    </xf>
    <xf numFmtId="1" fontId="48" fillId="0" borderId="5" xfId="0" applyNumberFormat="1" applyFont="1" applyFill="1" applyBorder="1" applyProtection="1">
      <protection locked="0"/>
    </xf>
    <xf numFmtId="0" fontId="48" fillId="0" borderId="35" xfId="1" applyFont="1" applyFill="1" applyBorder="1" applyProtection="1">
      <protection locked="0"/>
    </xf>
    <xf numFmtId="1" fontId="48" fillId="0" borderId="46" xfId="1" applyNumberFormat="1" applyFont="1" applyFill="1" applyBorder="1" applyProtection="1">
      <protection locked="0"/>
    </xf>
    <xf numFmtId="1" fontId="48" fillId="0" borderId="27" xfId="1" applyNumberFormat="1" applyFont="1" applyFill="1" applyBorder="1" applyProtection="1">
      <protection locked="0"/>
    </xf>
    <xf numFmtId="1" fontId="48" fillId="0" borderId="27" xfId="0" applyNumberFormat="1" applyFont="1" applyFill="1" applyBorder="1" applyProtection="1">
      <protection locked="0"/>
    </xf>
    <xf numFmtId="0" fontId="48" fillId="0" borderId="28" xfId="1" applyFont="1" applyFill="1" applyBorder="1" applyProtection="1">
      <protection locked="0"/>
    </xf>
    <xf numFmtId="0" fontId="49" fillId="5" borderId="57" xfId="1" applyFont="1" applyFill="1" applyBorder="1" applyAlignment="1">
      <alignment horizontal="right"/>
    </xf>
    <xf numFmtId="0" fontId="49" fillId="0" borderId="57" xfId="1" applyFont="1" applyBorder="1" applyAlignment="1">
      <alignment horizontal="center"/>
    </xf>
    <xf numFmtId="0" fontId="49" fillId="0" borderId="0" xfId="1" applyFont="1"/>
    <xf numFmtId="0" fontId="49" fillId="0" borderId="13" xfId="1" applyFont="1" applyBorder="1"/>
    <xf numFmtId="0" fontId="49" fillId="0" borderId="14" xfId="1" applyFont="1" applyBorder="1" applyAlignment="1">
      <alignment horizontal="center"/>
    </xf>
    <xf numFmtId="0" fontId="49" fillId="0" borderId="15" xfId="1" applyFont="1" applyBorder="1" applyAlignment="1">
      <alignment horizontal="center"/>
    </xf>
    <xf numFmtId="0" fontId="49" fillId="0" borderId="20" xfId="1" applyFont="1" applyBorder="1"/>
    <xf numFmtId="0" fontId="50" fillId="8" borderId="60" xfId="1" applyFont="1" applyFill="1" applyBorder="1" applyAlignment="1">
      <alignment horizontal="center" textRotation="90" wrapText="1"/>
    </xf>
    <xf numFmtId="0" fontId="50" fillId="8" borderId="26" xfId="1" applyFont="1" applyFill="1" applyBorder="1" applyAlignment="1">
      <alignment horizontal="center" textRotation="90" wrapText="1"/>
    </xf>
    <xf numFmtId="0" fontId="50" fillId="8" borderId="58" xfId="1" applyFont="1" applyFill="1" applyBorder="1" applyAlignment="1">
      <alignment horizontal="center" textRotation="90" wrapText="1"/>
    </xf>
    <xf numFmtId="0" fontId="50" fillId="2" borderId="58" xfId="3" applyFont="1" applyFill="1" applyBorder="1" applyAlignment="1">
      <alignment horizontal="center" textRotation="90" wrapText="1"/>
    </xf>
    <xf numFmtId="0" fontId="50" fillId="2" borderId="26" xfId="3" applyFont="1" applyFill="1" applyBorder="1" applyAlignment="1">
      <alignment horizontal="center" textRotation="90" wrapText="1"/>
    </xf>
    <xf numFmtId="0" fontId="50" fillId="2" borderId="59" xfId="3" applyFont="1" applyFill="1" applyBorder="1" applyAlignment="1">
      <alignment horizontal="center" textRotation="90" wrapText="1"/>
    </xf>
    <xf numFmtId="0" fontId="50" fillId="2" borderId="25" xfId="3" applyFont="1" applyFill="1" applyBorder="1" applyAlignment="1">
      <alignment horizontal="center" textRotation="90" wrapText="1"/>
    </xf>
    <xf numFmtId="0" fontId="49" fillId="0" borderId="64" xfId="1" applyFont="1" applyBorder="1"/>
    <xf numFmtId="0" fontId="49" fillId="0" borderId="0" xfId="1" applyFont="1" applyBorder="1" applyAlignment="1">
      <alignment horizontal="center"/>
    </xf>
    <xf numFmtId="0" fontId="49" fillId="0" borderId="67" xfId="1" applyFont="1" applyBorder="1" applyAlignment="1">
      <alignment horizontal="center"/>
    </xf>
    <xf numFmtId="0" fontId="49" fillId="0" borderId="68" xfId="1" applyFont="1" applyBorder="1"/>
    <xf numFmtId="0" fontId="49" fillId="5" borderId="13" xfId="1" applyFont="1" applyFill="1" applyBorder="1"/>
    <xf numFmtId="0" fontId="49" fillId="5" borderId="14" xfId="1" applyFont="1" applyFill="1" applyBorder="1"/>
    <xf numFmtId="0" fontId="49" fillId="5" borderId="15" xfId="1" applyFont="1" applyFill="1" applyBorder="1"/>
    <xf numFmtId="0" fontId="49" fillId="5" borderId="20" xfId="1" applyFont="1" applyFill="1" applyBorder="1" applyAlignment="1">
      <alignment horizontal="right"/>
    </xf>
    <xf numFmtId="0" fontId="49" fillId="5" borderId="14" xfId="1" quotePrefix="1" applyFont="1" applyFill="1" applyBorder="1"/>
    <xf numFmtId="0" fontId="49" fillId="5" borderId="20" xfId="1" applyFont="1" applyFill="1" applyBorder="1"/>
    <xf numFmtId="0" fontId="49" fillId="0" borderId="0" xfId="1" applyFont="1" applyBorder="1"/>
    <xf numFmtId="0" fontId="49" fillId="0" borderId="67" xfId="1" applyFont="1" applyBorder="1"/>
    <xf numFmtId="0" fontId="49" fillId="0" borderId="68" xfId="1" applyFont="1" applyBorder="1" applyAlignment="1">
      <alignment horizontal="right"/>
    </xf>
    <xf numFmtId="0" fontId="49" fillId="0" borderId="0" xfId="1" quotePrefix="1" applyFont="1" applyBorder="1"/>
    <xf numFmtId="0" fontId="49" fillId="5" borderId="64" xfId="1" applyFont="1" applyFill="1" applyBorder="1"/>
    <xf numFmtId="0" fontId="49" fillId="5" borderId="0" xfId="1" applyFont="1" applyFill="1" applyBorder="1"/>
    <xf numFmtId="0" fontId="49" fillId="5" borderId="67" xfId="1" applyFont="1" applyFill="1" applyBorder="1"/>
    <xf numFmtId="0" fontId="49" fillId="5" borderId="68" xfId="1" applyFont="1" applyFill="1" applyBorder="1" applyAlignment="1">
      <alignment horizontal="right"/>
    </xf>
    <xf numFmtId="0" fontId="49" fillId="0" borderId="16" xfId="1" applyFont="1" applyBorder="1"/>
    <xf numFmtId="0" fontId="49" fillId="0" borderId="17" xfId="1" applyFont="1" applyBorder="1"/>
    <xf numFmtId="0" fontId="49" fillId="0" borderId="18" xfId="1" applyFont="1" applyBorder="1"/>
    <xf numFmtId="0" fontId="49" fillId="0" borderId="24" xfId="1" applyFont="1" applyBorder="1" applyAlignment="1">
      <alignment horizontal="right"/>
    </xf>
    <xf numFmtId="0" fontId="49" fillId="0" borderId="24" xfId="1" applyFont="1" applyBorder="1"/>
    <xf numFmtId="11" fontId="12" fillId="0" borderId="5" xfId="2" applyNumberFormat="1" applyFont="1" applyBorder="1" applyAlignment="1" applyProtection="1">
      <alignment horizontal="justify" vertical="center" wrapText="1"/>
      <protection locked="0"/>
    </xf>
    <xf numFmtId="0" fontId="45" fillId="9" borderId="6" xfId="1" applyFont="1" applyFill="1" applyBorder="1"/>
    <xf numFmtId="0" fontId="48" fillId="9" borderId="8" xfId="1" applyFont="1" applyFill="1" applyBorder="1" applyAlignment="1" applyProtection="1">
      <alignment horizontal="right" vertical="center"/>
      <protection locked="0"/>
    </xf>
    <xf numFmtId="0" fontId="45" fillId="9" borderId="39" xfId="1" applyFont="1" applyFill="1" applyBorder="1"/>
    <xf numFmtId="0" fontId="46" fillId="9" borderId="65" xfId="1" applyFont="1" applyFill="1" applyBorder="1" applyAlignment="1">
      <alignment horizontal="right"/>
    </xf>
    <xf numFmtId="0" fontId="45" fillId="9" borderId="45" xfId="1" applyFont="1" applyFill="1" applyBorder="1"/>
    <xf numFmtId="0" fontId="46" fillId="9" borderId="12" xfId="1" applyFont="1" applyFill="1" applyBorder="1" applyAlignment="1">
      <alignment horizontal="right"/>
    </xf>
    <xf numFmtId="0" fontId="50" fillId="8" borderId="53" xfId="1" applyFont="1" applyFill="1" applyBorder="1" applyAlignment="1">
      <alignment horizontal="center" textRotation="90" wrapText="1"/>
    </xf>
    <xf numFmtId="0" fontId="50" fillId="8" borderId="66" xfId="1" applyFont="1" applyFill="1" applyBorder="1" applyAlignment="1">
      <alignment horizontal="center" textRotation="90" wrapText="1"/>
    </xf>
    <xf numFmtId="0" fontId="50" fillId="8" borderId="54" xfId="1" applyFont="1" applyFill="1" applyBorder="1" applyAlignment="1">
      <alignment horizontal="center" textRotation="90" wrapText="1"/>
    </xf>
    <xf numFmtId="0" fontId="49" fillId="0" borderId="17" xfId="1" applyFont="1" applyBorder="1" applyAlignment="1">
      <alignment horizontal="center"/>
    </xf>
    <xf numFmtId="0" fontId="49" fillId="0" borderId="18" xfId="1" applyFont="1" applyBorder="1" applyAlignment="1">
      <alignment horizontal="center"/>
    </xf>
    <xf numFmtId="0" fontId="49" fillId="0" borderId="0" xfId="1" applyFont="1" applyAlignment="1">
      <alignment horizontal="center"/>
    </xf>
    <xf numFmtId="0" fontId="50" fillId="2" borderId="54" xfId="3" applyFont="1" applyFill="1" applyBorder="1" applyAlignment="1">
      <alignment horizontal="center" textRotation="90" wrapText="1"/>
    </xf>
    <xf numFmtId="0" fontId="50" fillId="2" borderId="53" xfId="3" applyFont="1" applyFill="1" applyBorder="1" applyAlignment="1">
      <alignment horizontal="center" textRotation="90" wrapText="1"/>
    </xf>
    <xf numFmtId="0" fontId="26" fillId="4" borderId="19" xfId="1" applyFont="1" applyFill="1" applyBorder="1" applyAlignment="1">
      <alignment horizontal="left" vertical="center" wrapText="1"/>
    </xf>
    <xf numFmtId="0" fontId="12" fillId="0" borderId="12" xfId="1" applyFont="1" applyBorder="1" applyAlignment="1" applyProtection="1">
      <alignment horizontal="right"/>
      <protection locked="0"/>
    </xf>
    <xf numFmtId="0" fontId="12" fillId="0" borderId="7" xfId="1" applyFont="1" applyBorder="1" applyAlignment="1" applyProtection="1">
      <alignment horizontal="right"/>
      <protection locked="0"/>
    </xf>
    <xf numFmtId="0" fontId="12" fillId="0" borderId="70" xfId="1" applyFont="1" applyBorder="1" applyAlignment="1">
      <alignment horizontal="center" vertical="center" wrapText="1"/>
    </xf>
    <xf numFmtId="1" fontId="16" fillId="3" borderId="36" xfId="1" applyNumberFormat="1" applyFont="1" applyFill="1" applyBorder="1" applyAlignment="1">
      <alignment horizontal="center"/>
    </xf>
    <xf numFmtId="1" fontId="16" fillId="3" borderId="32" xfId="1" applyNumberFormat="1" applyFont="1" applyFill="1" applyBorder="1" applyAlignment="1">
      <alignment horizontal="center"/>
    </xf>
    <xf numFmtId="1" fontId="16" fillId="3" borderId="33" xfId="1" applyNumberFormat="1" applyFont="1" applyFill="1" applyBorder="1" applyAlignment="1">
      <alignment horizontal="center"/>
    </xf>
    <xf numFmtId="0" fontId="16" fillId="0" borderId="68" xfId="1" applyFont="1" applyBorder="1" applyAlignment="1">
      <alignment vertical="center" wrapText="1"/>
    </xf>
    <xf numFmtId="0" fontId="19" fillId="7" borderId="1" xfId="1" applyFont="1" applyFill="1" applyBorder="1"/>
    <xf numFmtId="0" fontId="19" fillId="7" borderId="2" xfId="1" applyFont="1" applyFill="1" applyBorder="1"/>
    <xf numFmtId="0" fontId="12" fillId="3" borderId="31" xfId="1" applyFont="1" applyFill="1" applyBorder="1" applyAlignment="1">
      <alignment horizontal="center"/>
    </xf>
    <xf numFmtId="0" fontId="12" fillId="0" borderId="24" xfId="1" applyFont="1" applyBorder="1" applyAlignment="1">
      <alignment horizontal="center" vertical="center" wrapText="1"/>
    </xf>
    <xf numFmtId="0" fontId="12" fillId="0" borderId="45" xfId="1" applyFont="1" applyBorder="1" applyAlignment="1">
      <alignment horizontal="center" vertical="center" wrapText="1"/>
    </xf>
    <xf numFmtId="0" fontId="16" fillId="0" borderId="28" xfId="1" applyFont="1" applyBorder="1" applyAlignment="1">
      <alignment horizontal="center"/>
    </xf>
    <xf numFmtId="0" fontId="11" fillId="5" borderId="5" xfId="1" applyFont="1" applyFill="1" applyBorder="1" applyAlignment="1">
      <alignment horizontal="center" vertical="center" wrapText="1"/>
    </xf>
    <xf numFmtId="0" fontId="16" fillId="7" borderId="40" xfId="1" applyFont="1" applyFill="1" applyBorder="1" applyAlignment="1">
      <alignment horizontal="center" vertical="center" wrapText="1"/>
    </xf>
    <xf numFmtId="0" fontId="16" fillId="7" borderId="42" xfId="1" applyFont="1" applyFill="1" applyBorder="1" applyAlignment="1">
      <alignment horizontal="center" vertical="center" wrapText="1"/>
    </xf>
    <xf numFmtId="0" fontId="16" fillId="7" borderId="25" xfId="1" applyFont="1" applyFill="1" applyBorder="1" applyAlignment="1">
      <alignment horizontal="center" vertical="center" wrapText="1"/>
    </xf>
    <xf numFmtId="0" fontId="16" fillId="7" borderId="26" xfId="1" applyFont="1" applyFill="1" applyBorder="1" applyAlignment="1">
      <alignment horizontal="center" vertical="center" wrapText="1"/>
    </xf>
    <xf numFmtId="2" fontId="16" fillId="0" borderId="9" xfId="1" applyNumberFormat="1" applyFont="1" applyBorder="1"/>
    <xf numFmtId="2" fontId="16" fillId="0" borderId="28" xfId="1" applyNumberFormat="1" applyFont="1" applyBorder="1"/>
    <xf numFmtId="2" fontId="16" fillId="0" borderId="35" xfId="1" applyNumberFormat="1" applyFont="1" applyBorder="1" applyAlignment="1">
      <alignment horizontal="center"/>
    </xf>
    <xf numFmtId="2" fontId="16" fillId="0" borderId="28" xfId="1" applyNumberFormat="1" applyFont="1" applyBorder="1" applyAlignment="1">
      <alignment horizontal="center"/>
    </xf>
    <xf numFmtId="11" fontId="21" fillId="0" borderId="43" xfId="1" applyNumberFormat="1" applyFont="1" applyBorder="1" applyAlignment="1" applyProtection="1">
      <alignment horizontal="center"/>
      <protection locked="0"/>
    </xf>
    <xf numFmtId="11" fontId="21" fillId="0" borderId="10" xfId="1" applyNumberFormat="1" applyFont="1" applyBorder="1" applyAlignment="1" applyProtection="1">
      <alignment horizontal="center"/>
      <protection locked="0"/>
    </xf>
    <xf numFmtId="0" fontId="6" fillId="8" borderId="29" xfId="1" applyFont="1" applyFill="1" applyBorder="1" applyAlignment="1">
      <alignment wrapText="1"/>
    </xf>
    <xf numFmtId="0" fontId="6" fillId="8" borderId="44" xfId="1" applyFont="1" applyFill="1" applyBorder="1" applyAlignment="1">
      <alignment horizontal="center" textRotation="90" wrapText="1"/>
    </xf>
    <xf numFmtId="165" fontId="3" fillId="0" borderId="29" xfId="1" applyNumberFormat="1" applyFont="1" applyBorder="1" applyAlignment="1" applyProtection="1">
      <alignment horizontal="center"/>
      <protection locked="0"/>
    </xf>
    <xf numFmtId="165" fontId="3" fillId="0" borderId="30" xfId="1" applyNumberFormat="1" applyFont="1" applyBorder="1" applyAlignment="1" applyProtection="1">
      <alignment horizontal="center"/>
      <protection locked="0"/>
    </xf>
    <xf numFmtId="165" fontId="3" fillId="0" borderId="38" xfId="1" applyNumberFormat="1" applyFont="1" applyBorder="1" applyAlignment="1" applyProtection="1">
      <alignment horizontal="center"/>
      <protection locked="0"/>
    </xf>
    <xf numFmtId="165" fontId="3" fillId="0" borderId="44" xfId="1" applyNumberFormat="1" applyFont="1" applyBorder="1" applyAlignment="1" applyProtection="1">
      <alignment horizontal="center"/>
      <protection locked="0"/>
    </xf>
    <xf numFmtId="165" fontId="3" fillId="0" borderId="24" xfId="1" applyNumberFormat="1" applyFont="1" applyBorder="1" applyAlignment="1" applyProtection="1">
      <alignment horizontal="center"/>
      <protection locked="0"/>
    </xf>
    <xf numFmtId="0" fontId="12" fillId="4" borderId="19" xfId="1" applyFont="1" applyFill="1" applyBorder="1" applyAlignment="1" applyProtection="1">
      <alignment vertical="center"/>
      <protection locked="0"/>
    </xf>
    <xf numFmtId="0" fontId="12" fillId="4" borderId="2" xfId="1" applyFont="1" applyFill="1" applyBorder="1" applyAlignment="1" applyProtection="1">
      <alignment vertical="center"/>
      <protection locked="0"/>
    </xf>
    <xf numFmtId="0" fontId="6" fillId="0" borderId="21" xfId="1" applyFont="1" applyBorder="1" applyAlignment="1">
      <alignment vertical="center"/>
    </xf>
    <xf numFmtId="0" fontId="3" fillId="4" borderId="66" xfId="1" applyFont="1" applyFill="1" applyBorder="1" applyAlignment="1">
      <alignment horizontal="center" vertical="center"/>
    </xf>
    <xf numFmtId="0" fontId="6" fillId="4" borderId="71" xfId="1" applyFont="1" applyFill="1" applyBorder="1" applyAlignment="1">
      <alignment horizontal="center" vertical="center"/>
    </xf>
    <xf numFmtId="0" fontId="6" fillId="4" borderId="66" xfId="1" applyFont="1" applyFill="1" applyBorder="1" applyAlignment="1">
      <alignment vertical="center"/>
    </xf>
    <xf numFmtId="0" fontId="6" fillId="4" borderId="19" xfId="1" applyFont="1" applyFill="1" applyBorder="1" applyAlignment="1">
      <alignment vertical="center"/>
    </xf>
    <xf numFmtId="0" fontId="6" fillId="4" borderId="2" xfId="1" applyFont="1" applyFill="1" applyBorder="1" applyAlignment="1">
      <alignment vertical="center"/>
    </xf>
    <xf numFmtId="0" fontId="12" fillId="4" borderId="19" xfId="1" applyFont="1" applyFill="1" applyBorder="1" applyAlignment="1" applyProtection="1">
      <alignment horizontal="left" vertical="center"/>
      <protection locked="0"/>
    </xf>
    <xf numFmtId="0" fontId="3" fillId="4" borderId="2" xfId="1" applyFont="1" applyFill="1" applyBorder="1" applyAlignment="1">
      <alignment vertical="center"/>
    </xf>
    <xf numFmtId="0" fontId="6" fillId="4" borderId="59" xfId="1" applyFont="1" applyFill="1" applyBorder="1" applyAlignment="1">
      <alignment horizontal="center" vertical="center"/>
    </xf>
    <xf numFmtId="0" fontId="3" fillId="4" borderId="18" xfId="1" applyFont="1" applyFill="1" applyBorder="1" applyAlignment="1">
      <alignment vertical="center"/>
    </xf>
    <xf numFmtId="0" fontId="6" fillId="4" borderId="18" xfId="1" applyFont="1" applyFill="1" applyBorder="1" applyAlignment="1">
      <alignment vertical="center"/>
    </xf>
    <xf numFmtId="0" fontId="6" fillId="0" borderId="55" xfId="1" applyFont="1" applyBorder="1" applyAlignment="1">
      <alignment vertical="center"/>
    </xf>
    <xf numFmtId="0" fontId="6" fillId="0" borderId="19" xfId="1" applyFont="1" applyBorder="1" applyAlignment="1">
      <alignment horizontal="left" vertical="center"/>
    </xf>
    <xf numFmtId="0" fontId="30" fillId="0" borderId="8" xfId="1" applyFont="1" applyBorder="1" applyProtection="1">
      <protection locked="0"/>
    </xf>
    <xf numFmtId="0" fontId="31" fillId="0" borderId="45" xfId="1" applyFont="1" applyBorder="1" applyAlignment="1"/>
    <xf numFmtId="0" fontId="28" fillId="0" borderId="11" xfId="1" applyFont="1" applyBorder="1" applyAlignment="1"/>
    <xf numFmtId="0" fontId="7" fillId="0" borderId="46" xfId="1" applyFont="1" applyBorder="1" applyProtection="1">
      <protection locked="0"/>
    </xf>
    <xf numFmtId="0" fontId="7" fillId="0" borderId="27" xfId="1" applyFont="1" applyBorder="1" applyProtection="1">
      <protection locked="0"/>
    </xf>
    <xf numFmtId="0" fontId="7" fillId="0" borderId="28" xfId="1" applyFont="1" applyBorder="1" applyProtection="1">
      <protection locked="0"/>
    </xf>
    <xf numFmtId="0" fontId="7" fillId="0" borderId="10" xfId="1" applyFont="1" applyBorder="1" applyProtection="1">
      <protection locked="0"/>
    </xf>
    <xf numFmtId="0" fontId="7" fillId="0" borderId="9" xfId="1" applyFont="1" applyBorder="1" applyProtection="1">
      <protection locked="0"/>
    </xf>
    <xf numFmtId="0" fontId="12" fillId="0" borderId="0" xfId="1" applyFont="1" applyBorder="1" applyAlignment="1" applyProtection="1">
      <alignment horizontal="right"/>
      <protection locked="0"/>
    </xf>
    <xf numFmtId="0" fontId="33" fillId="0" borderId="0" xfId="1" applyFont="1" applyBorder="1" applyProtection="1">
      <protection locked="0"/>
    </xf>
    <xf numFmtId="0" fontId="11" fillId="4" borderId="19" xfId="3" applyFont="1" applyFill="1" applyBorder="1" applyAlignment="1" applyProtection="1">
      <alignment vertical="center"/>
      <protection locked="0"/>
    </xf>
    <xf numFmtId="0" fontId="11" fillId="4" borderId="2" xfId="3" applyFont="1" applyFill="1" applyBorder="1" applyAlignment="1" applyProtection="1">
      <alignment vertical="center"/>
      <protection locked="0"/>
    </xf>
    <xf numFmtId="0" fontId="11" fillId="4" borderId="14" xfId="3" applyFont="1" applyFill="1" applyBorder="1" applyAlignment="1" applyProtection="1">
      <alignment vertical="center"/>
      <protection locked="0"/>
    </xf>
    <xf numFmtId="165" fontId="3" fillId="0" borderId="49" xfId="3" applyNumberFormat="1" applyFont="1" applyBorder="1" applyProtection="1">
      <protection locked="0"/>
    </xf>
    <xf numFmtId="165" fontId="3" fillId="0" borderId="5" xfId="3" applyNumberFormat="1" applyFont="1" applyBorder="1" applyProtection="1">
      <protection locked="0"/>
    </xf>
    <xf numFmtId="165" fontId="3" fillId="0" borderId="3" xfId="3" applyNumberFormat="1" applyFont="1" applyBorder="1" applyProtection="1">
      <protection locked="0"/>
    </xf>
    <xf numFmtId="165" fontId="3" fillId="0" borderId="4" xfId="3" applyNumberFormat="1" applyFont="1" applyBorder="1" applyProtection="1">
      <protection locked="0"/>
    </xf>
    <xf numFmtId="165" fontId="3" fillId="0" borderId="23" xfId="3" applyNumberFormat="1" applyFont="1" applyBorder="1" applyProtection="1">
      <protection locked="0"/>
    </xf>
    <xf numFmtId="165" fontId="3" fillId="0" borderId="35" xfId="3" applyNumberFormat="1" applyFont="1" applyBorder="1" applyProtection="1">
      <protection locked="0"/>
    </xf>
    <xf numFmtId="165" fontId="3" fillId="0" borderId="28" xfId="3" applyNumberFormat="1" applyFont="1" applyBorder="1" applyProtection="1">
      <protection locked="0"/>
    </xf>
    <xf numFmtId="0" fontId="11" fillId="4" borderId="0" xfId="3" applyFont="1" applyFill="1" applyBorder="1" applyAlignment="1" applyProtection="1">
      <alignment vertical="center"/>
      <protection locked="0"/>
    </xf>
    <xf numFmtId="165" fontId="3" fillId="0" borderId="29" xfId="3" applyNumberFormat="1" applyFont="1" applyBorder="1" applyProtection="1">
      <protection locked="0"/>
    </xf>
    <xf numFmtId="165" fontId="3" fillId="0" borderId="8" xfId="3" applyNumberFormat="1" applyFont="1" applyBorder="1" applyProtection="1">
      <protection locked="0"/>
    </xf>
    <xf numFmtId="165" fontId="3" fillId="0" borderId="18" xfId="3" applyNumberFormat="1" applyFont="1" applyBorder="1" applyProtection="1">
      <protection locked="0"/>
    </xf>
    <xf numFmtId="0" fontId="3" fillId="0" borderId="3" xfId="3" applyFont="1" applyBorder="1" applyAlignment="1" applyProtection="1">
      <alignment horizontal="center"/>
      <protection locked="0"/>
    </xf>
    <xf numFmtId="0" fontId="3" fillId="0" borderId="4" xfId="3" applyFont="1" applyBorder="1" applyAlignment="1" applyProtection="1">
      <alignment horizontal="center"/>
      <protection locked="0"/>
    </xf>
    <xf numFmtId="0" fontId="3" fillId="0" borderId="72" xfId="3" applyFont="1" applyBorder="1" applyAlignment="1" applyProtection="1">
      <alignment horizontal="center"/>
      <protection locked="0"/>
    </xf>
    <xf numFmtId="0" fontId="3" fillId="0" borderId="23" xfId="3" applyFont="1" applyBorder="1" applyAlignment="1" applyProtection="1">
      <alignment horizontal="center"/>
      <protection locked="0"/>
    </xf>
    <xf numFmtId="164" fontId="3" fillId="0" borderId="3" xfId="3" applyNumberFormat="1" applyFont="1" applyBorder="1" applyAlignment="1" applyProtection="1">
      <alignment horizontal="center"/>
      <protection locked="0"/>
    </xf>
    <xf numFmtId="165" fontId="3" fillId="0" borderId="47" xfId="3" applyNumberFormat="1" applyFont="1" applyBorder="1" applyProtection="1">
      <protection locked="0"/>
    </xf>
    <xf numFmtId="165" fontId="3" fillId="0" borderId="29" xfId="3" applyNumberFormat="1" applyFont="1" applyBorder="1" applyAlignment="1" applyProtection="1">
      <alignment wrapText="1"/>
      <protection locked="0"/>
    </xf>
    <xf numFmtId="165" fontId="3" fillId="0" borderId="17" xfId="3" applyNumberFormat="1" applyFont="1" applyBorder="1" applyProtection="1">
      <protection locked="0"/>
    </xf>
    <xf numFmtId="165" fontId="3" fillId="0" borderId="7" xfId="3" applyNumberFormat="1" applyFont="1" applyBorder="1" applyProtection="1">
      <protection locked="0"/>
    </xf>
    <xf numFmtId="0" fontId="12" fillId="0" borderId="45" xfId="3" applyFont="1" applyBorder="1"/>
    <xf numFmtId="0" fontId="37" fillId="0" borderId="11" xfId="3" applyFont="1" applyBorder="1"/>
    <xf numFmtId="0" fontId="7" fillId="0" borderId="46" xfId="3" applyFont="1" applyBorder="1" applyProtection="1">
      <protection locked="0"/>
    </xf>
    <xf numFmtId="0" fontId="7" fillId="0" borderId="27" xfId="3" applyFont="1" applyBorder="1" applyProtection="1">
      <protection locked="0"/>
    </xf>
    <xf numFmtId="0" fontId="7" fillId="0" borderId="28" xfId="3" applyFont="1" applyBorder="1" applyProtection="1">
      <protection locked="0"/>
    </xf>
    <xf numFmtId="0" fontId="30" fillId="0" borderId="3" xfId="3" applyFont="1" applyBorder="1" applyProtection="1">
      <protection locked="0"/>
    </xf>
    <xf numFmtId="0" fontId="7" fillId="0" borderId="9" xfId="3" applyFont="1" applyBorder="1" applyProtection="1">
      <protection locked="0"/>
    </xf>
    <xf numFmtId="0" fontId="3" fillId="0" borderId="0" xfId="3" applyFont="1" applyBorder="1"/>
    <xf numFmtId="0" fontId="32" fillId="0" borderId="0" xfId="3" applyFont="1" applyBorder="1"/>
    <xf numFmtId="0" fontId="38" fillId="0" borderId="0" xfId="3" applyFont="1" applyBorder="1"/>
    <xf numFmtId="0" fontId="42" fillId="0" borderId="0" xfId="3" applyFont="1" applyBorder="1" applyProtection="1">
      <protection locked="0"/>
    </xf>
    <xf numFmtId="165" fontId="43" fillId="0" borderId="0" xfId="3" applyNumberFormat="1" applyFont="1" applyBorder="1" applyProtection="1">
      <protection locked="0"/>
    </xf>
    <xf numFmtId="165" fontId="3" fillId="0" borderId="38" xfId="3" applyNumberFormat="1" applyFont="1" applyBorder="1" applyProtection="1">
      <protection locked="0"/>
    </xf>
    <xf numFmtId="165" fontId="3" fillId="0" borderId="44" xfId="3" applyNumberFormat="1" applyFont="1" applyBorder="1" applyProtection="1">
      <protection locked="0"/>
    </xf>
    <xf numFmtId="165" fontId="3" fillId="0" borderId="6" xfId="3" applyNumberFormat="1" applyFont="1" applyBorder="1" applyProtection="1">
      <protection locked="0"/>
    </xf>
    <xf numFmtId="165" fontId="3" fillId="0" borderId="39" xfId="3" applyNumberFormat="1" applyFont="1" applyBorder="1" applyProtection="1">
      <protection locked="0"/>
    </xf>
    <xf numFmtId="165" fontId="3" fillId="0" borderId="65" xfId="3" applyNumberFormat="1" applyFont="1" applyBorder="1" applyProtection="1">
      <protection locked="0"/>
    </xf>
    <xf numFmtId="165" fontId="3" fillId="0" borderId="45" xfId="3" applyNumberFormat="1" applyFont="1" applyBorder="1" applyProtection="1">
      <protection locked="0"/>
    </xf>
    <xf numFmtId="0" fontId="12" fillId="0" borderId="29" xfId="1" applyFont="1" applyBorder="1" applyAlignment="1" applyProtection="1">
      <alignment horizontal="right"/>
      <protection locked="0"/>
    </xf>
    <xf numFmtId="0" fontId="28" fillId="0" borderId="38" xfId="1" applyFont="1" applyBorder="1" applyProtection="1">
      <protection locked="0"/>
    </xf>
    <xf numFmtId="0" fontId="12" fillId="0" borderId="44" xfId="1" applyFont="1" applyBorder="1" applyAlignment="1" applyProtection="1">
      <alignment horizontal="right"/>
      <protection locked="0"/>
    </xf>
    <xf numFmtId="0" fontId="30" fillId="0" borderId="47" xfId="1" applyFont="1" applyFill="1" applyBorder="1" applyProtection="1">
      <protection locked="0"/>
    </xf>
    <xf numFmtId="0" fontId="30" fillId="0" borderId="23" xfId="1" applyFont="1" applyFill="1" applyBorder="1" applyProtection="1">
      <protection locked="0"/>
    </xf>
    <xf numFmtId="0" fontId="30" fillId="5" borderId="3" xfId="1" applyFont="1" applyFill="1" applyBorder="1" applyProtection="1">
      <protection locked="0"/>
    </xf>
    <xf numFmtId="0" fontId="30" fillId="5" borderId="8" xfId="1" applyFont="1" applyFill="1" applyBorder="1" applyProtection="1">
      <protection locked="0"/>
    </xf>
    <xf numFmtId="0" fontId="7" fillId="5" borderId="34" xfId="1" applyFont="1" applyFill="1" applyBorder="1" applyProtection="1">
      <protection locked="0"/>
    </xf>
    <xf numFmtId="0" fontId="7" fillId="5" borderId="35" xfId="1" applyFont="1" applyFill="1" applyBorder="1" applyProtection="1">
      <protection locked="0"/>
    </xf>
    <xf numFmtId="0" fontId="39" fillId="0" borderId="47" xfId="1" applyFont="1" applyBorder="1" applyProtection="1">
      <protection locked="0"/>
    </xf>
    <xf numFmtId="0" fontId="39" fillId="5" borderId="3" xfId="1" applyFont="1" applyFill="1" applyBorder="1" applyProtection="1">
      <protection locked="0"/>
    </xf>
    <xf numFmtId="0" fontId="39" fillId="5" borderId="23" xfId="1" applyFont="1" applyFill="1" applyBorder="1" applyProtection="1">
      <protection locked="0"/>
    </xf>
    <xf numFmtId="0" fontId="7" fillId="0" borderId="37" xfId="4" applyFont="1" applyBorder="1" applyProtection="1">
      <protection locked="0"/>
    </xf>
    <xf numFmtId="0" fontId="11" fillId="4" borderId="19" xfId="1" applyFont="1" applyFill="1" applyBorder="1" applyAlignment="1" applyProtection="1">
      <alignment vertical="center"/>
      <protection locked="0"/>
    </xf>
    <xf numFmtId="0" fontId="11" fillId="4" borderId="2" xfId="1" applyFont="1" applyFill="1" applyBorder="1" applyAlignment="1" applyProtection="1">
      <alignment vertical="center"/>
      <protection locked="0"/>
    </xf>
    <xf numFmtId="0" fontId="30" fillId="5" borderId="3" xfId="3" applyFont="1" applyFill="1" applyBorder="1" applyProtection="1">
      <protection locked="0"/>
    </xf>
    <xf numFmtId="0" fontId="30" fillId="5" borderId="23" xfId="3" applyFont="1" applyFill="1" applyBorder="1" applyProtection="1">
      <protection locked="0"/>
    </xf>
    <xf numFmtId="0" fontId="7" fillId="5" borderId="34" xfId="3" applyFont="1" applyFill="1" applyBorder="1" applyProtection="1">
      <protection locked="0"/>
    </xf>
    <xf numFmtId="0" fontId="7" fillId="5" borderId="35" xfId="3" applyFont="1" applyFill="1" applyBorder="1" applyProtection="1">
      <protection locked="0"/>
    </xf>
    <xf numFmtId="0" fontId="33" fillId="5" borderId="9" xfId="3" applyFont="1" applyFill="1" applyBorder="1" applyProtection="1">
      <protection locked="0"/>
    </xf>
    <xf numFmtId="0" fontId="33" fillId="5" borderId="28" xfId="3" applyFont="1" applyFill="1" applyBorder="1" applyProtection="1">
      <protection locked="0"/>
    </xf>
    <xf numFmtId="0" fontId="30" fillId="0" borderId="72" xfId="3" applyFont="1" applyBorder="1" applyProtection="1">
      <protection locked="0"/>
    </xf>
    <xf numFmtId="0" fontId="33" fillId="0" borderId="10" xfId="3" applyFont="1" applyBorder="1" applyProtection="1">
      <protection locked="0"/>
    </xf>
    <xf numFmtId="0" fontId="30" fillId="0" borderId="8" xfId="3" applyFont="1" applyBorder="1" applyProtection="1">
      <protection locked="0"/>
    </xf>
    <xf numFmtId="0" fontId="33" fillId="0" borderId="12" xfId="3" applyFont="1" applyBorder="1" applyProtection="1">
      <protection locked="0"/>
    </xf>
    <xf numFmtId="0" fontId="30" fillId="5" borderId="29" xfId="3" applyFont="1" applyFill="1" applyBorder="1" applyProtection="1">
      <protection locked="0"/>
    </xf>
    <xf numFmtId="165" fontId="3" fillId="5" borderId="44" xfId="3" applyNumberFormat="1" applyFont="1" applyFill="1" applyBorder="1" applyProtection="1">
      <protection locked="0"/>
    </xf>
    <xf numFmtId="0" fontId="7" fillId="5" borderId="43" xfId="4" applyFont="1" applyFill="1" applyBorder="1" applyProtection="1">
      <protection locked="0"/>
    </xf>
    <xf numFmtId="0" fontId="6" fillId="8" borderId="12" xfId="3" applyFont="1" applyFill="1" applyBorder="1" applyAlignment="1">
      <alignment horizontal="center" textRotation="90" wrapText="1"/>
    </xf>
    <xf numFmtId="0" fontId="5" fillId="0" borderId="21" xfId="1" applyFont="1" applyBorder="1" applyAlignment="1">
      <alignment vertical="center"/>
    </xf>
    <xf numFmtId="0" fontId="6" fillId="4" borderId="55" xfId="1" applyFont="1" applyFill="1" applyBorder="1" applyAlignment="1">
      <alignment vertical="center"/>
    </xf>
    <xf numFmtId="0" fontId="3" fillId="4" borderId="19" xfId="1" applyFont="1" applyFill="1" applyBorder="1" applyAlignment="1">
      <alignment vertical="center"/>
    </xf>
    <xf numFmtId="0" fontId="6" fillId="4" borderId="1" xfId="1" applyFont="1" applyFill="1" applyBorder="1" applyAlignment="1">
      <alignment vertical="center"/>
    </xf>
    <xf numFmtId="0" fontId="3" fillId="4" borderId="66" xfId="1" applyFont="1" applyFill="1" applyBorder="1" applyAlignment="1">
      <alignment vertical="center"/>
    </xf>
    <xf numFmtId="0" fontId="6" fillId="4" borderId="71" xfId="1" applyFont="1" applyFill="1" applyBorder="1" applyAlignment="1">
      <alignment vertical="center"/>
    </xf>
    <xf numFmtId="0" fontId="5" fillId="0" borderId="16" xfId="0" applyFont="1" applyBorder="1" applyAlignment="1">
      <alignment horizontal="left" vertical="center"/>
    </xf>
    <xf numFmtId="0" fontId="11" fillId="0" borderId="57" xfId="0" applyFont="1" applyBorder="1" applyAlignment="1">
      <alignment horizontal="left" vertical="center"/>
    </xf>
    <xf numFmtId="0" fontId="56" fillId="0" borderId="5" xfId="0" applyFont="1" applyBorder="1"/>
    <xf numFmtId="0" fontId="56" fillId="0" borderId="0" xfId="0" applyFont="1"/>
    <xf numFmtId="0" fontId="1" fillId="0" borderId="0" xfId="0" applyFont="1"/>
    <xf numFmtId="0" fontId="3" fillId="0" borderId="5" xfId="0" applyFont="1" applyBorder="1"/>
    <xf numFmtId="14" fontId="56" fillId="0" borderId="5" xfId="0" applyNumberFormat="1" applyFont="1" applyBorder="1"/>
    <xf numFmtId="0" fontId="3" fillId="0" borderId="0" xfId="1" applyFont="1" applyProtection="1"/>
    <xf numFmtId="0" fontId="12" fillId="0" borderId="5" xfId="0" applyFont="1" applyBorder="1" applyAlignment="1" applyProtection="1">
      <alignment vertical="center" wrapText="1"/>
      <protection locked="0"/>
    </xf>
    <xf numFmtId="0" fontId="12" fillId="4" borderId="5" xfId="1" applyFont="1" applyFill="1" applyBorder="1" applyAlignment="1" applyProtection="1">
      <alignment vertical="center" wrapText="1"/>
      <protection locked="0"/>
    </xf>
    <xf numFmtId="0" fontId="12" fillId="4" borderId="5" xfId="1" applyFont="1" applyFill="1" applyBorder="1" applyAlignment="1" applyProtection="1">
      <alignment horizontal="center" vertical="center" wrapText="1"/>
      <protection locked="0"/>
    </xf>
    <xf numFmtId="0" fontId="4" fillId="2" borderId="1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top" wrapText="1"/>
    </xf>
    <xf numFmtId="0" fontId="11" fillId="5" borderId="41" xfId="1" applyFont="1" applyFill="1" applyBorder="1" applyAlignment="1">
      <alignment vertical="center" wrapText="1"/>
    </xf>
    <xf numFmtId="0" fontId="11" fillId="5" borderId="32" xfId="1" applyFont="1" applyFill="1" applyBorder="1" applyAlignment="1">
      <alignment vertical="center" wrapText="1"/>
    </xf>
    <xf numFmtId="0" fontId="10" fillId="4" borderId="1" xfId="1" applyFont="1" applyFill="1" applyBorder="1" applyAlignment="1">
      <alignment horizontal="center" vertical="center" wrapText="1"/>
    </xf>
    <xf numFmtId="0" fontId="10" fillId="4" borderId="2" xfId="1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17" xfId="0" applyFont="1" applyFill="1" applyBorder="1" applyAlignment="1">
      <alignment horizontal="center" vertical="center" wrapText="1"/>
    </xf>
    <xf numFmtId="0" fontId="10" fillId="4" borderId="18" xfId="0" applyFont="1" applyFill="1" applyBorder="1" applyAlignment="1">
      <alignment horizontal="center" vertical="center" wrapText="1"/>
    </xf>
    <xf numFmtId="0" fontId="15" fillId="0" borderId="0" xfId="1" applyFont="1" applyAlignment="1">
      <alignment horizontal="center" vertical="center" wrapText="1"/>
    </xf>
    <xf numFmtId="0" fontId="12" fillId="4" borderId="43" xfId="0" applyFont="1" applyFill="1" applyBorder="1" applyAlignment="1" applyProtection="1">
      <alignment horizontal="left" vertical="center" wrapText="1"/>
      <protection locked="0"/>
    </xf>
    <xf numFmtId="0" fontId="12" fillId="4" borderId="48" xfId="0" applyFont="1" applyFill="1" applyBorder="1" applyAlignment="1" applyProtection="1">
      <alignment horizontal="left" vertical="center" wrapText="1"/>
      <protection locked="0"/>
    </xf>
    <xf numFmtId="0" fontId="12" fillId="4" borderId="37" xfId="0" applyFont="1" applyFill="1" applyBorder="1" applyAlignment="1" applyProtection="1">
      <alignment horizontal="left" vertical="center" wrapText="1"/>
      <protection locked="0"/>
    </xf>
    <xf numFmtId="0" fontId="11" fillId="5" borderId="43" xfId="1" applyFont="1" applyFill="1" applyBorder="1" applyAlignment="1">
      <alignment horizontal="center" vertical="center" wrapText="1"/>
    </xf>
    <xf numFmtId="0" fontId="11" fillId="5" borderId="37" xfId="1" applyFont="1" applyFill="1" applyBorder="1" applyAlignment="1">
      <alignment horizontal="center" vertical="center" wrapText="1"/>
    </xf>
    <xf numFmtId="0" fontId="8" fillId="4" borderId="6" xfId="1" applyFont="1" applyFill="1" applyBorder="1" applyAlignment="1">
      <alignment horizontal="left" vertical="center" wrapText="1"/>
    </xf>
    <xf numFmtId="0" fontId="8" fillId="4" borderId="7" xfId="1" applyFont="1" applyFill="1" applyBorder="1" applyAlignment="1">
      <alignment horizontal="left" vertical="center" wrapText="1"/>
    </xf>
    <xf numFmtId="0" fontId="8" fillId="4" borderId="8" xfId="1" applyFont="1" applyFill="1" applyBorder="1" applyAlignment="1">
      <alignment horizontal="left" vertical="center" wrapText="1"/>
    </xf>
    <xf numFmtId="0" fontId="6" fillId="5" borderId="10" xfId="1" applyFont="1" applyFill="1" applyBorder="1" applyAlignment="1">
      <alignment horizontal="left" vertical="center"/>
    </xf>
    <xf numFmtId="0" fontId="6" fillId="5" borderId="11" xfId="1" applyFont="1" applyFill="1" applyBorder="1" applyAlignment="1">
      <alignment horizontal="left" vertical="center"/>
    </xf>
    <xf numFmtId="0" fontId="6" fillId="5" borderId="12" xfId="1" applyFont="1" applyFill="1" applyBorder="1" applyAlignment="1">
      <alignment horizontal="left" vertical="center"/>
    </xf>
    <xf numFmtId="0" fontId="13" fillId="0" borderId="0" xfId="1" applyFont="1" applyAlignment="1">
      <alignment horizontal="left" vertical="top" wrapText="1"/>
    </xf>
    <xf numFmtId="0" fontId="11" fillId="5" borderId="41" xfId="1" applyFont="1" applyFill="1" applyBorder="1" applyAlignment="1">
      <alignment horizontal="left" vertical="center" wrapText="1"/>
    </xf>
    <xf numFmtId="0" fontId="11" fillId="5" borderId="32" xfId="1" applyFont="1" applyFill="1" applyBorder="1" applyAlignment="1">
      <alignment horizontal="left" vertical="center" wrapText="1"/>
    </xf>
    <xf numFmtId="0" fontId="11" fillId="5" borderId="41" xfId="1" applyFont="1" applyFill="1" applyBorder="1" applyAlignment="1">
      <alignment horizontal="justify" vertical="center" wrapText="1"/>
    </xf>
    <xf numFmtId="0" fontId="11" fillId="5" borderId="32" xfId="1" applyFont="1" applyFill="1" applyBorder="1" applyAlignment="1">
      <alignment horizontal="justify" vertical="center" wrapText="1"/>
    </xf>
    <xf numFmtId="0" fontId="16" fillId="0" borderId="41" xfId="1" applyFont="1" applyBorder="1" applyAlignment="1">
      <alignment horizontal="center" vertical="center" wrapText="1"/>
    </xf>
    <xf numFmtId="0" fontId="16" fillId="0" borderId="58" xfId="1" applyFont="1" applyBorder="1" applyAlignment="1">
      <alignment horizontal="center" vertical="center" wrapText="1"/>
    </xf>
    <xf numFmtId="0" fontId="17" fillId="6" borderId="13" xfId="1" applyFont="1" applyFill="1" applyBorder="1" applyAlignment="1">
      <alignment horizontal="left" vertical="center" wrapText="1"/>
    </xf>
    <xf numFmtId="0" fontId="17" fillId="6" borderId="14" xfId="1" applyFont="1" applyFill="1" applyBorder="1" applyAlignment="1">
      <alignment horizontal="left" vertical="center" wrapText="1"/>
    </xf>
    <xf numFmtId="0" fontId="17" fillId="6" borderId="15" xfId="1" applyFont="1" applyFill="1" applyBorder="1" applyAlignment="1">
      <alignment horizontal="left" vertical="center" wrapText="1"/>
    </xf>
    <xf numFmtId="0" fontId="5" fillId="0" borderId="17" xfId="1" applyFont="1" applyBorder="1" applyAlignment="1">
      <alignment vertical="center"/>
    </xf>
    <xf numFmtId="0" fontId="5" fillId="0" borderId="18" xfId="1" applyFont="1" applyBorder="1" applyAlignment="1">
      <alignment vertical="center"/>
    </xf>
    <xf numFmtId="0" fontId="19" fillId="0" borderId="1" xfId="1" applyFont="1" applyBorder="1" applyAlignment="1">
      <alignment wrapText="1"/>
    </xf>
    <xf numFmtId="0" fontId="19" fillId="0" borderId="19" xfId="1" applyFont="1" applyBorder="1" applyAlignment="1">
      <alignment wrapText="1"/>
    </xf>
    <xf numFmtId="0" fontId="19" fillId="0" borderId="2" xfId="1" applyFont="1" applyBorder="1" applyAlignment="1">
      <alignment wrapText="1"/>
    </xf>
    <xf numFmtId="0" fontId="16" fillId="0" borderId="1" xfId="1" applyFont="1" applyBorder="1" applyAlignment="1">
      <alignment horizontal="center"/>
    </xf>
    <xf numFmtId="0" fontId="16" fillId="0" borderId="19" xfId="1" applyFont="1" applyBorder="1" applyAlignment="1">
      <alignment horizontal="center"/>
    </xf>
    <xf numFmtId="0" fontId="16" fillId="0" borderId="2" xfId="1" applyFont="1" applyBorder="1" applyAlignment="1">
      <alignment horizontal="center"/>
    </xf>
    <xf numFmtId="0" fontId="12" fillId="0" borderId="13" xfId="1" applyFont="1" applyBorder="1" applyAlignment="1">
      <alignment horizontal="center" vertical="center" wrapText="1"/>
    </xf>
    <xf numFmtId="0" fontId="12" fillId="0" borderId="15" xfId="1" applyFont="1" applyBorder="1" applyAlignment="1">
      <alignment horizontal="center" vertical="center" wrapText="1"/>
    </xf>
    <xf numFmtId="0" fontId="16" fillId="0" borderId="20" xfId="1" applyFont="1" applyBorder="1" applyAlignment="1">
      <alignment horizontal="center" vertical="center" wrapText="1"/>
    </xf>
    <xf numFmtId="0" fontId="16" fillId="0" borderId="68" xfId="1" applyFont="1" applyBorder="1" applyAlignment="1">
      <alignment horizontal="center" vertical="center" wrapText="1"/>
    </xf>
    <xf numFmtId="0" fontId="16" fillId="0" borderId="24" xfId="1" applyFont="1" applyBorder="1" applyAlignment="1">
      <alignment horizontal="center" vertical="center" wrapText="1"/>
    </xf>
    <xf numFmtId="0" fontId="16" fillId="0" borderId="20" xfId="1" applyFont="1" applyBorder="1" applyAlignment="1" applyProtection="1">
      <alignment horizontal="center" vertical="center" wrapText="1"/>
      <protection locked="0"/>
    </xf>
    <xf numFmtId="0" fontId="16" fillId="0" borderId="68" xfId="1" applyFont="1" applyBorder="1" applyAlignment="1" applyProtection="1">
      <alignment horizontal="center" vertical="center" wrapText="1"/>
      <protection locked="0"/>
    </xf>
    <xf numFmtId="0" fontId="16" fillId="0" borderId="24" xfId="1" applyFont="1" applyBorder="1" applyAlignment="1" applyProtection="1">
      <alignment horizontal="center" vertical="center" wrapText="1"/>
      <protection locked="0"/>
    </xf>
    <xf numFmtId="0" fontId="16" fillId="0" borderId="42" xfId="1" applyFont="1" applyBorder="1" applyAlignment="1">
      <alignment horizontal="center" vertical="center" wrapText="1"/>
    </xf>
    <xf numFmtId="0" fontId="16" fillId="0" borderId="26" xfId="1" applyFont="1" applyBorder="1" applyAlignment="1">
      <alignment horizontal="center" vertical="center" wrapText="1"/>
    </xf>
    <xf numFmtId="0" fontId="16" fillId="0" borderId="40" xfId="1" applyFont="1" applyBorder="1" applyAlignment="1">
      <alignment horizontal="center" vertical="center" wrapText="1"/>
    </xf>
    <xf numFmtId="0" fontId="16" fillId="0" borderId="25" xfId="1" applyFont="1" applyBorder="1" applyAlignment="1">
      <alignment horizontal="center" vertical="center" wrapText="1"/>
    </xf>
    <xf numFmtId="0" fontId="16" fillId="0" borderId="5" xfId="1" applyFont="1" applyBorder="1" applyAlignment="1">
      <alignment horizontal="left"/>
    </xf>
    <xf numFmtId="0" fontId="5" fillId="0" borderId="16" xfId="1" applyFont="1" applyBorder="1" applyAlignment="1">
      <alignment vertical="center"/>
    </xf>
    <xf numFmtId="0" fontId="18" fillId="0" borderId="17" xfId="1" applyFont="1" applyBorder="1" applyAlignment="1">
      <alignment vertical="center"/>
    </xf>
    <xf numFmtId="0" fontId="19" fillId="0" borderId="1" xfId="1" applyFont="1" applyBorder="1"/>
    <xf numFmtId="0" fontId="2" fillId="0" borderId="19" xfId="1" applyBorder="1"/>
    <xf numFmtId="0" fontId="2" fillId="0" borderId="2" xfId="1" applyBorder="1"/>
    <xf numFmtId="0" fontId="19" fillId="9" borderId="1" xfId="1" applyFont="1" applyFill="1" applyBorder="1" applyAlignment="1">
      <alignment wrapText="1"/>
    </xf>
    <xf numFmtId="0" fontId="11" fillId="9" borderId="19" xfId="1" applyFont="1" applyFill="1" applyBorder="1" applyAlignment="1">
      <alignment wrapText="1"/>
    </xf>
    <xf numFmtId="0" fontId="11" fillId="9" borderId="2" xfId="1" applyFont="1" applyFill="1" applyBorder="1" applyAlignment="1">
      <alignment wrapText="1"/>
    </xf>
    <xf numFmtId="0" fontId="19" fillId="0" borderId="1" xfId="1" applyFont="1" applyBorder="1" applyAlignment="1">
      <alignment horizontal="left"/>
    </xf>
    <xf numFmtId="0" fontId="12" fillId="0" borderId="19" xfId="1" applyFont="1" applyBorder="1" applyAlignment="1">
      <alignment horizontal="left"/>
    </xf>
    <xf numFmtId="0" fontId="12" fillId="0" borderId="2" xfId="1" applyFont="1" applyBorder="1" applyAlignment="1">
      <alignment horizontal="left"/>
    </xf>
    <xf numFmtId="0" fontId="16" fillId="0" borderId="6" xfId="1" applyFont="1" applyBorder="1" applyAlignment="1">
      <alignment horizontal="left" wrapText="1"/>
    </xf>
    <xf numFmtId="0" fontId="3" fillId="0" borderId="7" xfId="1" applyFont="1" applyBorder="1" applyAlignment="1">
      <alignment wrapText="1"/>
    </xf>
    <xf numFmtId="0" fontId="3" fillId="0" borderId="8" xfId="1" applyFont="1" applyBorder="1" applyAlignment="1">
      <alignment wrapText="1"/>
    </xf>
    <xf numFmtId="0" fontId="16" fillId="0" borderId="6" xfId="1" applyFont="1" applyBorder="1" applyAlignment="1">
      <alignment horizontal="left" vertical="center" wrapText="1"/>
    </xf>
    <xf numFmtId="0" fontId="3" fillId="0" borderId="7" xfId="1" applyFont="1" applyBorder="1" applyAlignment="1">
      <alignment vertical="center" wrapText="1"/>
    </xf>
    <xf numFmtId="0" fontId="3" fillId="0" borderId="8" xfId="1" applyFont="1" applyBorder="1" applyAlignment="1">
      <alignment vertical="center" wrapText="1"/>
    </xf>
    <xf numFmtId="0" fontId="16" fillId="0" borderId="6" xfId="1" applyFont="1" applyBorder="1" applyAlignment="1">
      <alignment wrapText="1"/>
    </xf>
    <xf numFmtId="0" fontId="2" fillId="0" borderId="7" xfId="1" applyBorder="1" applyAlignment="1">
      <alignment wrapText="1"/>
    </xf>
    <xf numFmtId="0" fontId="2" fillId="0" borderId="8" xfId="1" applyBorder="1" applyAlignment="1">
      <alignment wrapText="1"/>
    </xf>
    <xf numFmtId="0" fontId="3" fillId="0" borderId="68" xfId="1" applyFont="1" applyBorder="1" applyAlignment="1">
      <alignment horizontal="center"/>
    </xf>
    <xf numFmtId="0" fontId="3" fillId="0" borderId="24" xfId="1" applyFont="1" applyBorder="1" applyAlignment="1">
      <alignment horizontal="center"/>
    </xf>
    <xf numFmtId="0" fontId="3" fillId="0" borderId="68" xfId="1" applyFont="1" applyBorder="1" applyAlignment="1">
      <alignment horizontal="center" vertical="center" wrapText="1"/>
    </xf>
    <xf numFmtId="0" fontId="3" fillId="0" borderId="24" xfId="1" applyFont="1" applyBorder="1" applyAlignment="1">
      <alignment horizontal="center" vertical="center" wrapText="1"/>
    </xf>
    <xf numFmtId="0" fontId="6" fillId="0" borderId="13" xfId="1" applyFont="1" applyBorder="1" applyAlignment="1">
      <alignment horizontal="left" vertical="center"/>
    </xf>
    <xf numFmtId="0" fontId="6" fillId="0" borderId="14" xfId="1" applyFont="1" applyBorder="1" applyAlignment="1">
      <alignment horizontal="left" vertical="center"/>
    </xf>
    <xf numFmtId="0" fontId="6" fillId="0" borderId="15" xfId="1" applyFont="1" applyBorder="1" applyAlignment="1">
      <alignment horizontal="left" vertical="center"/>
    </xf>
    <xf numFmtId="0" fontId="26" fillId="4" borderId="1" xfId="1" applyFont="1" applyFill="1" applyBorder="1" applyAlignment="1">
      <alignment horizontal="left" vertical="center" wrapText="1"/>
    </xf>
    <xf numFmtId="0" fontId="26" fillId="4" borderId="19" xfId="1" applyFont="1" applyFill="1" applyBorder="1" applyAlignment="1">
      <alignment horizontal="left" vertical="center" wrapText="1"/>
    </xf>
    <xf numFmtId="0" fontId="26" fillId="4" borderId="2" xfId="1" applyFont="1" applyFill="1" applyBorder="1" applyAlignment="1">
      <alignment horizontal="left" vertical="center" wrapText="1"/>
    </xf>
    <xf numFmtId="0" fontId="6" fillId="8" borderId="6" xfId="1" applyFont="1" applyFill="1" applyBorder="1" applyAlignment="1">
      <alignment horizontal="center" wrapText="1"/>
    </xf>
    <xf numFmtId="0" fontId="6" fillId="8" borderId="7" xfId="1" applyFont="1" applyFill="1" applyBorder="1" applyAlignment="1">
      <alignment horizontal="center" wrapText="1"/>
    </xf>
    <xf numFmtId="0" fontId="6" fillId="4" borderId="7" xfId="1" applyFont="1" applyFill="1" applyBorder="1" applyAlignment="1">
      <alignment horizontal="center" wrapText="1"/>
    </xf>
    <xf numFmtId="0" fontId="6" fillId="8" borderId="8" xfId="1" applyFont="1" applyFill="1" applyBorder="1" applyAlignment="1">
      <alignment horizontal="center" wrapText="1"/>
    </xf>
    <xf numFmtId="0" fontId="6" fillId="4" borderId="1" xfId="1" applyFont="1" applyFill="1" applyBorder="1" applyAlignment="1">
      <alignment vertical="center"/>
    </xf>
    <xf numFmtId="0" fontId="2" fillId="0" borderId="19" xfId="1" applyBorder="1" applyAlignment="1">
      <alignment vertical="center"/>
    </xf>
    <xf numFmtId="0" fontId="6" fillId="4" borderId="19" xfId="1" applyFont="1" applyFill="1" applyBorder="1" applyAlignment="1">
      <alignment vertical="center"/>
    </xf>
    <xf numFmtId="0" fontId="49" fillId="0" borderId="13" xfId="1" applyFont="1" applyBorder="1" applyAlignment="1">
      <alignment horizontal="center" vertical="center" wrapText="1"/>
    </xf>
    <xf numFmtId="0" fontId="49" fillId="0" borderId="15" xfId="1" applyFont="1" applyBorder="1" applyAlignment="1">
      <alignment horizontal="center" vertical="center" wrapText="1"/>
    </xf>
    <xf numFmtId="0" fontId="49" fillId="0" borderId="16" xfId="1" applyFont="1" applyBorder="1" applyAlignment="1">
      <alignment horizontal="center" vertical="center" wrapText="1"/>
    </xf>
    <xf numFmtId="0" fontId="49" fillId="0" borderId="18" xfId="1" applyFont="1" applyBorder="1" applyAlignment="1">
      <alignment horizontal="center" vertical="center" wrapText="1"/>
    </xf>
    <xf numFmtId="0" fontId="49" fillId="0" borderId="13" xfId="1" applyFont="1" applyBorder="1" applyAlignment="1">
      <alignment horizontal="center" vertical="center"/>
    </xf>
    <xf numFmtId="0" fontId="49" fillId="0" borderId="14" xfId="1" applyFont="1" applyBorder="1" applyAlignment="1">
      <alignment horizontal="center" vertical="center"/>
    </xf>
    <xf numFmtId="0" fontId="49" fillId="0" borderId="15" xfId="1" applyFont="1" applyBorder="1" applyAlignment="1">
      <alignment horizontal="center" vertical="center"/>
    </xf>
    <xf numFmtId="0" fontId="49" fillId="0" borderId="16" xfId="1" applyFont="1" applyBorder="1" applyAlignment="1">
      <alignment horizontal="center" vertical="center"/>
    </xf>
    <xf numFmtId="0" fontId="49" fillId="0" borderId="17" xfId="1" applyFont="1" applyBorder="1" applyAlignment="1">
      <alignment horizontal="center" vertical="center"/>
    </xf>
    <xf numFmtId="0" fontId="49" fillId="0" borderId="18" xfId="1" applyFont="1" applyBorder="1" applyAlignment="1">
      <alignment horizontal="center" vertical="center"/>
    </xf>
    <xf numFmtId="0" fontId="2" fillId="0" borderId="66" xfId="1" applyBorder="1" applyAlignment="1">
      <alignment vertical="center"/>
    </xf>
    <xf numFmtId="0" fontId="2" fillId="0" borderId="2" xfId="1" applyBorder="1" applyAlignment="1">
      <alignment vertical="center"/>
    </xf>
    <xf numFmtId="0" fontId="12" fillId="0" borderId="48" xfId="1" applyFont="1" applyBorder="1" applyAlignment="1" applyProtection="1">
      <alignment horizontal="right"/>
      <protection locked="0"/>
    </xf>
    <xf numFmtId="0" fontId="28" fillId="0" borderId="48" xfId="1" applyFont="1" applyBorder="1" applyProtection="1">
      <protection locked="0"/>
    </xf>
    <xf numFmtId="0" fontId="28" fillId="0" borderId="65" xfId="1" applyFont="1" applyBorder="1" applyProtection="1">
      <protection locked="0"/>
    </xf>
    <xf numFmtId="0" fontId="12" fillId="0" borderId="11" xfId="1" applyFont="1" applyBorder="1" applyAlignment="1" applyProtection="1">
      <alignment horizontal="right"/>
      <protection locked="0"/>
    </xf>
    <xf numFmtId="0" fontId="12" fillId="0" borderId="12" xfId="1" applyFont="1" applyBorder="1" applyAlignment="1" applyProtection="1">
      <alignment horizontal="right"/>
      <protection locked="0"/>
    </xf>
    <xf numFmtId="0" fontId="6" fillId="4" borderId="8" xfId="1" applyFont="1" applyFill="1" applyBorder="1" applyAlignment="1">
      <alignment horizontal="center" wrapText="1"/>
    </xf>
    <xf numFmtId="0" fontId="31" fillId="0" borderId="39" xfId="1" applyFont="1" applyBorder="1"/>
    <xf numFmtId="0" fontId="31" fillId="0" borderId="48" xfId="1" applyFont="1" applyBorder="1"/>
    <xf numFmtId="0" fontId="32" fillId="0" borderId="45" xfId="1" applyFont="1" applyBorder="1"/>
    <xf numFmtId="0" fontId="32" fillId="0" borderId="11" xfId="1" applyFont="1" applyBorder="1"/>
    <xf numFmtId="0" fontId="12" fillId="0" borderId="6" xfId="1" applyFont="1" applyBorder="1" applyAlignment="1"/>
    <xf numFmtId="0" fontId="12" fillId="0" borderId="7" xfId="1" applyFont="1" applyBorder="1" applyAlignment="1"/>
    <xf numFmtId="0" fontId="12" fillId="0" borderId="7" xfId="1" applyFont="1" applyBorder="1" applyAlignment="1" applyProtection="1">
      <alignment horizontal="right"/>
      <protection locked="0"/>
    </xf>
    <xf numFmtId="0" fontId="12" fillId="0" borderId="8" xfId="1" applyFont="1" applyBorder="1" applyAlignment="1" applyProtection="1">
      <alignment horizontal="right"/>
      <protection locked="0"/>
    </xf>
    <xf numFmtId="0" fontId="12" fillId="4" borderId="1" xfId="1" applyFont="1" applyFill="1" applyBorder="1" applyAlignment="1" applyProtection="1">
      <alignment horizontal="left" vertical="center"/>
      <protection locked="0"/>
    </xf>
    <xf numFmtId="0" fontId="12" fillId="4" borderId="19" xfId="1" applyFont="1" applyFill="1" applyBorder="1" applyAlignment="1" applyProtection="1">
      <alignment horizontal="left" vertical="center"/>
      <protection locked="0"/>
    </xf>
    <xf numFmtId="0" fontId="49" fillId="0" borderId="57" xfId="1" applyFont="1" applyBorder="1" applyAlignment="1">
      <alignment horizontal="center"/>
    </xf>
    <xf numFmtId="0" fontId="49" fillId="0" borderId="64" xfId="1" applyFont="1" applyBorder="1" applyAlignment="1">
      <alignment horizontal="center" vertical="center" wrapText="1"/>
    </xf>
    <xf numFmtId="0" fontId="49" fillId="0" borderId="67" xfId="1" applyFont="1" applyBorder="1" applyAlignment="1">
      <alignment horizontal="center" vertical="center" wrapText="1"/>
    </xf>
    <xf numFmtId="0" fontId="49" fillId="0" borderId="64" xfId="1" applyFont="1" applyBorder="1" applyAlignment="1">
      <alignment horizontal="center" vertical="center"/>
    </xf>
    <xf numFmtId="0" fontId="49" fillId="0" borderId="0" xfId="1" applyFont="1" applyBorder="1" applyAlignment="1">
      <alignment horizontal="center" vertical="center"/>
    </xf>
    <xf numFmtId="0" fontId="49" fillId="0" borderId="67" xfId="1" applyFont="1" applyBorder="1" applyAlignment="1">
      <alignment horizontal="center" vertical="center"/>
    </xf>
    <xf numFmtId="0" fontId="3" fillId="0" borderId="0" xfId="1" applyFont="1" applyAlignment="1">
      <alignment horizontal="left" vertical="top" wrapText="1"/>
    </xf>
    <xf numFmtId="0" fontId="12" fillId="4" borderId="2" xfId="1" applyFont="1" applyFill="1" applyBorder="1" applyAlignment="1" applyProtection="1">
      <alignment horizontal="left" vertical="center"/>
      <protection locked="0"/>
    </xf>
    <xf numFmtId="0" fontId="6" fillId="0" borderId="19" xfId="1" applyFont="1" applyBorder="1" applyAlignment="1">
      <alignment horizontal="left" vertical="center"/>
    </xf>
    <xf numFmtId="0" fontId="6" fillId="0" borderId="2" xfId="1" applyFont="1" applyBorder="1" applyAlignment="1">
      <alignment horizontal="left" vertical="center"/>
    </xf>
    <xf numFmtId="0" fontId="9" fillId="0" borderId="0" xfId="1" applyFont="1" applyAlignment="1">
      <alignment horizontal="left" wrapText="1"/>
    </xf>
    <xf numFmtId="0" fontId="28" fillId="0" borderId="11" xfId="1" applyFont="1" applyBorder="1" applyProtection="1">
      <protection locked="0"/>
    </xf>
    <xf numFmtId="0" fontId="28" fillId="0" borderId="12" xfId="1" applyFont="1" applyBorder="1" applyProtection="1">
      <protection locked="0"/>
    </xf>
    <xf numFmtId="0" fontId="32" fillId="0" borderId="0" xfId="1" applyFont="1" applyBorder="1"/>
    <xf numFmtId="0" fontId="28" fillId="0" borderId="0" xfId="1" applyFont="1" applyBorder="1"/>
    <xf numFmtId="0" fontId="12" fillId="0" borderId="0" xfId="1" applyFont="1" applyBorder="1" applyAlignment="1" applyProtection="1">
      <alignment horizontal="right"/>
      <protection locked="0"/>
    </xf>
    <xf numFmtId="0" fontId="49" fillId="0" borderId="1" xfId="1" applyFont="1" applyBorder="1" applyAlignment="1">
      <alignment horizontal="center"/>
    </xf>
    <xf numFmtId="0" fontId="49" fillId="0" borderId="19" xfId="1" applyFont="1" applyBorder="1" applyAlignment="1">
      <alignment horizontal="center"/>
    </xf>
    <xf numFmtId="0" fontId="49" fillId="0" borderId="2" xfId="1" applyFont="1" applyBorder="1" applyAlignment="1">
      <alignment horizontal="center"/>
    </xf>
    <xf numFmtId="0" fontId="49" fillId="0" borderId="14" xfId="1" applyFont="1" applyBorder="1" applyAlignment="1">
      <alignment horizontal="center" vertical="center" wrapText="1"/>
    </xf>
    <xf numFmtId="0" fontId="49" fillId="0" borderId="17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/>
    </xf>
    <xf numFmtId="0" fontId="6" fillId="4" borderId="16" xfId="1" applyFont="1" applyFill="1" applyBorder="1" applyAlignment="1">
      <alignment vertical="center"/>
    </xf>
    <xf numFmtId="0" fontId="2" fillId="0" borderId="60" xfId="1" applyBorder="1" applyAlignment="1">
      <alignment vertical="center"/>
    </xf>
    <xf numFmtId="0" fontId="2" fillId="0" borderId="17" xfId="1" applyBorder="1" applyAlignment="1">
      <alignment vertical="center"/>
    </xf>
    <xf numFmtId="0" fontId="6" fillId="4" borderId="17" xfId="1" applyFont="1" applyFill="1" applyBorder="1" applyAlignment="1">
      <alignment vertical="center"/>
    </xf>
    <xf numFmtId="0" fontId="2" fillId="0" borderId="18" xfId="1" applyBorder="1" applyAlignment="1">
      <alignment vertical="center"/>
    </xf>
    <xf numFmtId="0" fontId="12" fillId="0" borderId="11" xfId="3" applyFont="1" applyBorder="1" applyAlignment="1" applyProtection="1">
      <alignment horizontal="right"/>
      <protection locked="0"/>
    </xf>
    <xf numFmtId="0" fontId="12" fillId="0" borderId="12" xfId="3" applyFont="1" applyBorder="1" applyAlignment="1" applyProtection="1">
      <alignment horizontal="right"/>
      <protection locked="0"/>
    </xf>
    <xf numFmtId="0" fontId="17" fillId="4" borderId="1" xfId="3" applyFont="1" applyFill="1" applyBorder="1" applyAlignment="1">
      <alignment horizontal="left" vertical="center" wrapText="1"/>
    </xf>
    <xf numFmtId="0" fontId="17" fillId="4" borderId="19" xfId="3" applyFont="1" applyFill="1" applyBorder="1" applyAlignment="1">
      <alignment horizontal="left" vertical="center" wrapText="1"/>
    </xf>
    <xf numFmtId="0" fontId="17" fillId="4" borderId="2" xfId="3" applyFont="1" applyFill="1" applyBorder="1" applyAlignment="1">
      <alignment horizontal="left" vertical="center" wrapText="1"/>
    </xf>
    <xf numFmtId="0" fontId="6" fillId="0" borderId="1" xfId="3" applyFont="1" applyBorder="1" applyAlignment="1">
      <alignment horizontal="left" vertical="center"/>
    </xf>
    <xf numFmtId="0" fontId="6" fillId="0" borderId="19" xfId="3" applyFont="1" applyBorder="1" applyAlignment="1">
      <alignment horizontal="left" vertical="center"/>
    </xf>
    <xf numFmtId="0" fontId="6" fillId="0" borderId="2" xfId="3" applyFont="1" applyBorder="1" applyAlignment="1">
      <alignment horizontal="left" vertical="center"/>
    </xf>
    <xf numFmtId="0" fontId="6" fillId="8" borderId="6" xfId="3" applyFont="1" applyFill="1" applyBorder="1" applyAlignment="1">
      <alignment horizontal="center" wrapText="1"/>
    </xf>
    <xf numFmtId="0" fontId="6" fillId="8" borderId="7" xfId="3" applyFont="1" applyFill="1" applyBorder="1" applyAlignment="1">
      <alignment horizontal="center" wrapText="1"/>
    </xf>
    <xf numFmtId="0" fontId="6" fillId="8" borderId="8" xfId="3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8" borderId="13" xfId="3" applyFont="1" applyFill="1" applyBorder="1" applyAlignment="1">
      <alignment horizontal="center" wrapText="1"/>
    </xf>
    <xf numFmtId="0" fontId="6" fillId="8" borderId="14" xfId="3" applyFont="1" applyFill="1" applyBorder="1" applyAlignment="1">
      <alignment horizontal="center" wrapText="1"/>
    </xf>
    <xf numFmtId="0" fontId="6" fillId="8" borderId="15" xfId="3" applyFont="1" applyFill="1" applyBorder="1" applyAlignment="1">
      <alignment horizontal="center" wrapText="1"/>
    </xf>
    <xf numFmtId="0" fontId="25" fillId="0" borderId="6" xfId="3" applyFont="1" applyBorder="1"/>
    <xf numFmtId="0" fontId="25" fillId="0" borderId="7" xfId="3" applyFont="1" applyBorder="1"/>
    <xf numFmtId="0" fontId="12" fillId="0" borderId="7" xfId="3" applyFont="1" applyBorder="1" applyAlignment="1" applyProtection="1">
      <alignment horizontal="right"/>
      <protection locked="0"/>
    </xf>
    <xf numFmtId="0" fontId="12" fillId="0" borderId="8" xfId="3" applyFont="1" applyBorder="1" applyAlignment="1" applyProtection="1">
      <alignment horizontal="right"/>
      <protection locked="0"/>
    </xf>
    <xf numFmtId="0" fontId="11" fillId="4" borderId="1" xfId="3" applyFont="1" applyFill="1" applyBorder="1" applyAlignment="1" applyProtection="1">
      <alignment horizontal="left" vertical="center"/>
      <protection locked="0"/>
    </xf>
    <xf numFmtId="0" fontId="11" fillId="4" borderId="19" xfId="3" applyFont="1" applyFill="1" applyBorder="1" applyAlignment="1" applyProtection="1">
      <alignment horizontal="left" vertical="center"/>
      <protection locked="0"/>
    </xf>
    <xf numFmtId="0" fontId="41" fillId="0" borderId="0" xfId="3" applyFont="1" applyBorder="1" applyAlignment="1" applyProtection="1">
      <alignment horizontal="right"/>
      <protection locked="0"/>
    </xf>
    <xf numFmtId="0" fontId="46" fillId="2" borderId="13" xfId="1" applyFont="1" applyFill="1" applyBorder="1" applyAlignment="1">
      <alignment horizontal="center" wrapText="1"/>
    </xf>
    <xf numFmtId="0" fontId="46" fillId="2" borderId="15" xfId="1" applyFont="1" applyFill="1" applyBorder="1" applyAlignment="1">
      <alignment horizontal="center" wrapText="1"/>
    </xf>
    <xf numFmtId="0" fontId="46" fillId="2" borderId="64" xfId="1" applyFont="1" applyFill="1" applyBorder="1" applyAlignment="1">
      <alignment horizontal="center" wrapText="1"/>
    </xf>
    <xf numFmtId="0" fontId="46" fillId="2" borderId="18" xfId="1" applyFont="1" applyFill="1" applyBorder="1" applyAlignment="1">
      <alignment horizontal="center" wrapText="1"/>
    </xf>
    <xf numFmtId="0" fontId="47" fillId="2" borderId="1" xfId="1" applyFont="1" applyFill="1" applyBorder="1" applyAlignment="1">
      <alignment horizontal="center"/>
    </xf>
    <xf numFmtId="0" fontId="47" fillId="2" borderId="19" xfId="1" applyFont="1" applyFill="1" applyBorder="1" applyAlignment="1">
      <alignment horizontal="center"/>
    </xf>
    <xf numFmtId="0" fontId="47" fillId="2" borderId="2" xfId="1" applyFont="1" applyFill="1" applyBorder="1" applyAlignment="1">
      <alignment horizontal="center"/>
    </xf>
    <xf numFmtId="0" fontId="45" fillId="0" borderId="0" xfId="1" applyFont="1" applyAlignment="1">
      <alignment wrapText="1"/>
    </xf>
    <xf numFmtId="0" fontId="17" fillId="4" borderId="1" xfId="1" applyFont="1" applyFill="1" applyBorder="1" applyAlignment="1">
      <alignment horizontal="left" vertical="center" wrapText="1"/>
    </xf>
    <xf numFmtId="0" fontId="17" fillId="4" borderId="19" xfId="1" applyFont="1" applyFill="1" applyBorder="1" applyAlignment="1">
      <alignment horizontal="left" vertical="center" wrapText="1"/>
    </xf>
    <xf numFmtId="0" fontId="17" fillId="4" borderId="2" xfId="1" applyFont="1" applyFill="1" applyBorder="1" applyAlignment="1">
      <alignment horizontal="left" vertical="center" wrapText="1"/>
    </xf>
    <xf numFmtId="0" fontId="5" fillId="0" borderId="1" xfId="1" applyFont="1" applyBorder="1" applyAlignment="1">
      <alignment horizontal="left" vertical="center"/>
    </xf>
    <xf numFmtId="0" fontId="5" fillId="0" borderId="19" xfId="1" applyFont="1" applyBorder="1" applyAlignment="1">
      <alignment horizontal="left" vertical="center"/>
    </xf>
    <xf numFmtId="0" fontId="5" fillId="0" borderId="2" xfId="1" applyFont="1" applyBorder="1" applyAlignment="1">
      <alignment horizontal="left" vertical="center"/>
    </xf>
    <xf numFmtId="0" fontId="6" fillId="2" borderId="1" xfId="1" applyFont="1" applyFill="1" applyBorder="1" applyAlignment="1">
      <alignment horizontal="center"/>
    </xf>
    <xf numFmtId="0" fontId="6" fillId="2" borderId="19" xfId="1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/>
    </xf>
    <xf numFmtId="0" fontId="39" fillId="0" borderId="1" xfId="1" applyFont="1" applyBorder="1" applyAlignment="1">
      <alignment vertical="center"/>
    </xf>
    <xf numFmtId="0" fontId="40" fillId="0" borderId="19" xfId="1" applyFont="1" applyBorder="1" applyAlignment="1">
      <alignment vertical="center"/>
    </xf>
    <xf numFmtId="0" fontId="40" fillId="0" borderId="19" xfId="1" applyFont="1" applyBorder="1"/>
    <xf numFmtId="0" fontId="35" fillId="0" borderId="19" xfId="1" applyFont="1" applyBorder="1" applyAlignment="1">
      <alignment horizontal="right" vertical="center"/>
    </xf>
    <xf numFmtId="0" fontId="18" fillId="0" borderId="19" xfId="1" applyFont="1" applyBorder="1"/>
    <xf numFmtId="0" fontId="35" fillId="0" borderId="2" xfId="1" applyFont="1" applyBorder="1" applyAlignment="1">
      <alignment horizontal="right" vertical="center"/>
    </xf>
    <xf numFmtId="0" fontId="5" fillId="0" borderId="14" xfId="1" applyFont="1" applyBorder="1" applyAlignment="1">
      <alignment horizontal="left" vertical="center"/>
    </xf>
    <xf numFmtId="0" fontId="5" fillId="0" borderId="15" xfId="1" applyFont="1" applyBorder="1" applyAlignment="1">
      <alignment horizontal="left" vertical="center"/>
    </xf>
    <xf numFmtId="0" fontId="6" fillId="8" borderId="13" xfId="1" applyFont="1" applyFill="1" applyBorder="1" applyAlignment="1">
      <alignment horizontal="center" wrapText="1"/>
    </xf>
    <xf numFmtId="0" fontId="6" fillId="4" borderId="15" xfId="1" applyFont="1" applyFill="1" applyBorder="1" applyAlignment="1">
      <alignment horizontal="center" wrapText="1"/>
    </xf>
    <xf numFmtId="0" fontId="25" fillId="0" borderId="6" xfId="1" applyFont="1" applyBorder="1" applyAlignment="1"/>
    <xf numFmtId="0" fontId="25" fillId="0" borderId="7" xfId="1" applyFont="1" applyBorder="1" applyAlignment="1"/>
    <xf numFmtId="0" fontId="12" fillId="0" borderId="65" xfId="1" applyFont="1" applyBorder="1" applyAlignment="1" applyProtection="1">
      <alignment horizontal="right"/>
      <protection locked="0"/>
    </xf>
    <xf numFmtId="0" fontId="11" fillId="4" borderId="1" xfId="1" applyFont="1" applyFill="1" applyBorder="1" applyAlignment="1" applyProtection="1">
      <alignment horizontal="left" vertical="center"/>
      <protection locked="0"/>
    </xf>
    <xf numFmtId="0" fontId="11" fillId="4" borderId="19" xfId="1" applyFont="1" applyFill="1" applyBorder="1" applyAlignment="1" applyProtection="1">
      <alignment horizontal="left" vertical="center"/>
      <protection locked="0"/>
    </xf>
    <xf numFmtId="0" fontId="12" fillId="0" borderId="7" xfId="3" applyFont="1" applyBorder="1" applyAlignment="1">
      <alignment horizontal="right"/>
    </xf>
    <xf numFmtId="0" fontId="12" fillId="0" borderId="8" xfId="3" applyFont="1" applyBorder="1" applyAlignment="1">
      <alignment horizontal="right"/>
    </xf>
    <xf numFmtId="0" fontId="14" fillId="0" borderId="48" xfId="3" applyFont="1" applyBorder="1" applyAlignment="1">
      <alignment horizontal="right"/>
    </xf>
    <xf numFmtId="0" fontId="14" fillId="0" borderId="65" xfId="3" applyFont="1" applyBorder="1" applyAlignment="1">
      <alignment horizontal="right"/>
    </xf>
    <xf numFmtId="0" fontId="14" fillId="0" borderId="11" xfId="3" applyFont="1" applyBorder="1" applyAlignment="1">
      <alignment horizontal="right"/>
    </xf>
    <xf numFmtId="0" fontId="14" fillId="0" borderId="12" xfId="3" applyFont="1" applyBorder="1" applyAlignment="1">
      <alignment horizontal="right"/>
    </xf>
    <xf numFmtId="0" fontId="17" fillId="4" borderId="1" xfId="4" applyFont="1" applyFill="1" applyBorder="1" applyAlignment="1">
      <alignment horizontal="left" wrapText="1"/>
    </xf>
    <xf numFmtId="0" fontId="17" fillId="4" borderId="19" xfId="4" applyFont="1" applyFill="1" applyBorder="1" applyAlignment="1">
      <alignment horizontal="left"/>
    </xf>
    <xf numFmtId="0" fontId="17" fillId="4" borderId="2" xfId="4" applyFont="1" applyFill="1" applyBorder="1" applyAlignment="1">
      <alignment horizontal="left"/>
    </xf>
    <xf numFmtId="0" fontId="11" fillId="8" borderId="6" xfId="4" applyFont="1" applyFill="1" applyBorder="1" applyAlignment="1">
      <alignment horizontal="center" wrapText="1"/>
    </xf>
    <xf numFmtId="0" fontId="11" fillId="8" borderId="8" xfId="4" applyFont="1" applyFill="1" applyBorder="1" applyAlignment="1">
      <alignment horizontal="center" wrapText="1"/>
    </xf>
    <xf numFmtId="0" fontId="11" fillId="8" borderId="7" xfId="4" applyFont="1" applyFill="1" applyBorder="1" applyAlignment="1">
      <alignment horizontal="center" wrapText="1"/>
    </xf>
    <xf numFmtId="0" fontId="3" fillId="0" borderId="9" xfId="1" applyNumberFormat="1" applyFont="1" applyBorder="1" applyAlignment="1">
      <alignment horizontal="center"/>
    </xf>
    <xf numFmtId="0" fontId="3" fillId="0" borderId="46" xfId="1" applyNumberFormat="1" applyFont="1" applyBorder="1" applyAlignment="1">
      <alignment horizontal="center"/>
    </xf>
    <xf numFmtId="0" fontId="3" fillId="0" borderId="12" xfId="1" applyNumberFormat="1" applyFont="1" applyBorder="1" applyAlignment="1">
      <alignment horizontal="center"/>
    </xf>
  </cellXfs>
  <cellStyles count="6">
    <cellStyle name="Normal 2" xfId="1" xr:uid="{3AF1B993-8C05-474D-A2DE-8BBC31D5C477}"/>
    <cellStyle name="Normal 2 2" xfId="4" xr:uid="{E0752ADC-A3C5-4B8C-BEE3-571DE693ACB6}"/>
    <cellStyle name="Normal 3" xfId="3" xr:uid="{4C877D10-130E-472B-BC4C-45839A7480EA}"/>
    <cellStyle name="Percent 2" xfId="2" xr:uid="{03FD719C-2ECC-45F6-8909-BA56F470F080}"/>
    <cellStyle name="Standaard" xfId="0" builtinId="0"/>
    <cellStyle name="Standaard 2" xfId="5" xr:uid="{2A75E058-F1E5-4967-90EA-E9457D5925F8}"/>
  </cellStyles>
  <dxfs count="35"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/>
        <i val="0"/>
        <color rgb="FFFF000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57D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236818065773804E-2"/>
          <c:y val="3.5448124048328253E-3"/>
          <c:w val="0.86217779322455423"/>
          <c:h val="0.87262661522485863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Granulométrie!$B$11:$B$25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  <c:pt idx="9">
                  <c:v>j</c:v>
                </c:pt>
                <c:pt idx="10">
                  <c:v>k</c:v>
                </c:pt>
                <c:pt idx="11">
                  <c:v>l</c:v>
                </c:pt>
                <c:pt idx="12">
                  <c:v>m</c:v>
                </c:pt>
                <c:pt idx="13">
                  <c:v>n</c:v>
                </c:pt>
                <c:pt idx="14">
                  <c:v>o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2"/>
            <c:spPr>
              <a:solidFill>
                <a:schemeClr val="accent1"/>
              </a:solidFill>
              <a:ln w="9525">
                <a:solidFill>
                  <a:schemeClr val="bg1">
                    <a:alpha val="99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0-9C1D-494A-8D53-9FBF972FEC51}"/>
                </c:ext>
              </c:extLst>
            </c:dLbl>
            <c:dLbl>
              <c:idx val="1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1-9C1D-494A-8D53-9FBF972FEC51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2-9C1D-494A-8D53-9FBF972FEC51}"/>
                </c:ext>
              </c:extLst>
            </c:dLbl>
            <c:dLbl>
              <c:idx val="3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3-9C1D-494A-8D53-9FBF972FEC51}"/>
                </c:ext>
              </c:extLst>
            </c:dLbl>
            <c:dLbl>
              <c:idx val="4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4-9C1D-494A-8D53-9FBF972FEC51}"/>
                </c:ext>
              </c:extLst>
            </c:dLbl>
            <c:dLbl>
              <c:idx val="5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5-9C1D-494A-8D53-9FBF972FEC51}"/>
                </c:ext>
              </c:extLst>
            </c:dLbl>
            <c:dLbl>
              <c:idx val="6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6-9C1D-494A-8D53-9FBF972FEC51}"/>
                </c:ext>
              </c:extLst>
            </c:dLbl>
            <c:dLbl>
              <c:idx val="7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7-9C1D-494A-8D53-9FBF972FEC51}"/>
                </c:ext>
              </c:extLst>
            </c:dLbl>
            <c:dLbl>
              <c:idx val="8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8-9C1D-494A-8D53-9FBF972FEC51}"/>
                </c:ext>
              </c:extLst>
            </c:dLbl>
            <c:dLbl>
              <c:idx val="9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9-9C1D-494A-8D53-9FBF972FEC51}"/>
                </c:ext>
              </c:extLst>
            </c:dLbl>
            <c:dLbl>
              <c:idx val="10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A-9C1D-494A-8D53-9FBF972FEC51}"/>
                </c:ext>
              </c:extLst>
            </c:dLbl>
            <c:dLbl>
              <c:idx val="11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B-9C1D-494A-8D53-9FBF972FEC51}"/>
                </c:ext>
              </c:extLst>
            </c:dLbl>
            <c:dLbl>
              <c:idx val="12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C-9C1D-494A-8D53-9FBF972FEC51}"/>
                </c:ext>
              </c:extLst>
            </c:dLbl>
            <c:dLbl>
              <c:idx val="13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D-9C1D-494A-8D53-9FBF972FEC51}"/>
                </c:ext>
              </c:extLst>
            </c:dLbl>
            <c:dLbl>
              <c:idx val="14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E-9C1D-494A-8D53-9FBF972FEC51}"/>
                </c:ext>
              </c:extLst>
            </c:dLbl>
            <c:dLbl>
              <c:idx val="15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F-9C1D-494A-8D53-9FBF972FEC51}"/>
                </c:ext>
              </c:extLst>
            </c:dLbl>
            <c:dLbl>
              <c:idx val="16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10-9C1D-494A-8D53-9FBF972FEC51}"/>
                </c:ext>
              </c:extLst>
            </c:dLbl>
            <c:dLbl>
              <c:idx val="17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11-9C1D-494A-8D53-9FBF972FEC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Granulométrie!$V$8:$V$25</c:f>
              <c:numCache>
                <c:formatCode>0.00</c:formatCode>
                <c:ptCount val="18"/>
                <c:pt idx="0">
                  <c:v>0</c:v>
                </c:pt>
                <c:pt idx="1">
                  <c:v>100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52</c:v>
                </c:pt>
              </c:numCache>
            </c:numRef>
          </c:xVal>
          <c:yVal>
            <c:numRef>
              <c:f>Granulométrie!$W$8:$W$25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86.602540378443862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25.980762113533157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9C1D-494A-8D53-9FBF972FE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870176"/>
        <c:axId val="412119280"/>
      </c:scatterChart>
      <c:valAx>
        <c:axId val="171870176"/>
        <c:scaling>
          <c:orientation val="minMax"/>
          <c:max val="100"/>
        </c:scaling>
        <c:delete val="1"/>
        <c:axPos val="b"/>
        <c:numFmt formatCode="0.00" sourceLinked="1"/>
        <c:majorTickMark val="out"/>
        <c:minorTickMark val="none"/>
        <c:tickLblPos val="nextTo"/>
        <c:crossAx val="412119280"/>
        <c:crosses val="autoZero"/>
        <c:crossBetween val="midCat"/>
      </c:valAx>
      <c:valAx>
        <c:axId val="412119280"/>
        <c:scaling>
          <c:orientation val="minMax"/>
          <c:max val="90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1718701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E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713455315832606E-2"/>
          <c:y val="0.11934626258407044"/>
          <c:w val="0.81763238325859267"/>
          <c:h val="0.80195099228117539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Granulométrie!$B$8:$B$25</c:f>
              <c:strCach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a</c:v>
                </c:pt>
                <c:pt idx="4">
                  <c:v>b</c:v>
                </c:pt>
                <c:pt idx="5">
                  <c:v>c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g</c:v>
                </c:pt>
                <c:pt idx="10">
                  <c:v>h</c:v>
                </c:pt>
                <c:pt idx="11">
                  <c:v>i</c:v>
                </c:pt>
                <c:pt idx="12">
                  <c:v>j</c:v>
                </c:pt>
                <c:pt idx="13">
                  <c:v>k</c:v>
                </c:pt>
                <c:pt idx="14">
                  <c:v>l</c:v>
                </c:pt>
                <c:pt idx="15">
                  <c:v>m</c:v>
                </c:pt>
                <c:pt idx="16">
                  <c:v>n</c:v>
                </c:pt>
                <c:pt idx="17">
                  <c:v>o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2"/>
            <c:spPr>
              <a:solidFill>
                <a:schemeClr val="accent1"/>
              </a:solidFill>
              <a:ln w="9525">
                <a:solidFill>
                  <a:schemeClr val="bg1">
                    <a:alpha val="99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C0A3A8A-8A65-48B2-9DD0-7E1724239D1C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3485496577969752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0F9B-4098-AA63-7EEEBD00D013}"/>
                </c:ext>
              </c:extLst>
            </c:dLbl>
            <c:dLbl>
              <c:idx val="1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57E5F79-7F9A-4314-96AD-0C34F2B67EE0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5483583749964263E-2"/>
                      <c:h val="6.668969931281822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0F9B-4098-AA63-7EEEBD00D013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F121970-E9F3-4037-9ECC-100E38B56BC5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5483583749964263E-2"/>
                      <c:h val="6.668969931281822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0F9B-4098-AA63-7EEEBD00D013}"/>
                </c:ext>
              </c:extLst>
            </c:dLbl>
            <c:dLbl>
              <c:idx val="3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E0C16D1-05DF-4555-B1F7-D6ABB11F63AD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2316509624429265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0F9B-4098-AA63-7EEEBD00D013}"/>
                </c:ext>
              </c:extLst>
            </c:dLbl>
            <c:dLbl>
              <c:idx val="4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F57C398-94AF-43B7-A019-1EBE23ED256B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4275663419809234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0F9B-4098-AA63-7EEEBD00D013}"/>
                </c:ext>
              </c:extLst>
            </c:dLbl>
            <c:dLbl>
              <c:idx val="5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FF8142-1E9A-4D3A-B00E-2C9FF2E54955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2.9946337650612206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0F9B-4098-AA63-7EEEBD00D013}"/>
                </c:ext>
              </c:extLst>
            </c:dLbl>
            <c:dLbl>
              <c:idx val="6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F0A2F30-2350-4F3D-8E27-5704CC07C17D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4275663419809234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0F9B-4098-AA63-7EEEBD00D013}"/>
                </c:ext>
              </c:extLst>
            </c:dLbl>
            <c:dLbl>
              <c:idx val="7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B8CAF6E-AEC9-45AB-9560-B67D70C857F6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3095834260122928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F9B-4098-AA63-7EEEBD00D013}"/>
                </c:ext>
              </c:extLst>
            </c:dLbl>
            <c:dLbl>
              <c:idx val="8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ln>
                          <a:noFill/>
                        </a:ln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3D718DF-560D-4A67-8833-DD4B034900B3}" type="CELLRANGE">
                      <a:rPr lang="en-US"/>
                      <a:pPr algn="ctr" rtl="0">
                        <a:defRPr lang="nl-BE" sz="2000" b="0" i="0" u="none" strike="noStrike" kern="1200" baseline="0">
                          <a:ln>
                            <a:noFill/>
                          </a:ln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5483583749964263E-2"/>
                      <c:h val="6.668969931281822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0F9B-4098-AA63-7EEEBD00D013}"/>
                </c:ext>
              </c:extLst>
            </c:dLbl>
            <c:dLbl>
              <c:idx val="9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6C8CA52-7E20-46D9-A468-E776AB080560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5483583749964263E-2"/>
                      <c:h val="6.668969931281822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0F9B-4098-AA63-7EEEBD00D013}"/>
                </c:ext>
              </c:extLst>
            </c:dLbl>
            <c:dLbl>
              <c:idx val="10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2F897E0-CB1F-48BC-8DF4-1D964A6042B6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4275663419809234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0F9B-4098-AA63-7EEEBD00D013}"/>
                </c:ext>
              </c:extLst>
            </c:dLbl>
            <c:dLbl>
              <c:idx val="11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D164616-EEAF-40EA-99EE-1B39023A059C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2.1804169386800961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0F9B-4098-AA63-7EEEBD00D013}"/>
                </c:ext>
              </c:extLst>
            </c:dLbl>
            <c:dLbl>
              <c:idx val="12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ABF20E9-1860-43D0-A310-B0B2F6D44DCC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2.2215023289387351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F9B-4098-AA63-7EEEBD00D013}"/>
                </c:ext>
              </c:extLst>
            </c:dLbl>
            <c:dLbl>
              <c:idx val="13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4013129-C15B-489C-B81B-09F6EBA9554D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1284200178666413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0F9B-4098-AA63-7EEEBD00D013}"/>
                </c:ext>
              </c:extLst>
            </c:dLbl>
            <c:dLbl>
              <c:idx val="14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E8E9F10-1CD5-4A28-95DA-E9D2290EA02A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2.1804169386800961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0F9B-4098-AA63-7EEEBD00D013}"/>
                </c:ext>
              </c:extLst>
            </c:dLbl>
            <c:dLbl>
              <c:idx val="15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CDDAC57-1479-40CB-8F62-471F4D038FD0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4.5788607864016395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0F9B-4098-AA63-7EEEBD00D013}"/>
                </c:ext>
              </c:extLst>
            </c:dLbl>
            <c:dLbl>
              <c:idx val="16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1297FC7-BBF6-4021-8364-F148372BE8AE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4275663419809234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0F9B-4098-AA63-7EEEBD00D013}"/>
                </c:ext>
              </c:extLst>
            </c:dLbl>
            <c:dLbl>
              <c:idx val="17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9014532-9553-4C9A-9851-F7BE295941EA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4349423276770964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0F9B-4098-AA63-7EEEBD00D013}"/>
                </c:ext>
              </c:extLst>
            </c:dLbl>
            <c:spPr>
              <a:noFill/>
              <a:ln w="25400">
                <a:noFill/>
              </a:ln>
            </c:spPr>
            <c:txPr>
              <a:bodyPr vertOverflow="clip" horzOverflow="clip" wrap="square" lIns="38100" tIns="19050" rIns="38100" bIns="19050" anchor="ctr">
                <a:no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n-BE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Granulométrie!$V$8:$V$25</c:f>
              <c:numCache>
                <c:formatCode>0.00</c:formatCode>
                <c:ptCount val="18"/>
                <c:pt idx="0">
                  <c:v>0</c:v>
                </c:pt>
                <c:pt idx="1">
                  <c:v>100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52</c:v>
                </c:pt>
              </c:numCache>
            </c:numRef>
          </c:xVal>
          <c:yVal>
            <c:numRef>
              <c:f>Granulométrie!$W$8:$W$25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86.602540378443862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25.980762113533157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Granulométrie!$B$8:$B$25</c15:f>
                <c15:dlblRangeCach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a</c:v>
                  </c:pt>
                  <c:pt idx="4">
                    <c:v>b</c:v>
                  </c:pt>
                  <c:pt idx="5">
                    <c:v>c</c:v>
                  </c:pt>
                  <c:pt idx="6">
                    <c:v>d</c:v>
                  </c:pt>
                  <c:pt idx="7">
                    <c:v>e</c:v>
                  </c:pt>
                  <c:pt idx="8">
                    <c:v>f</c:v>
                  </c:pt>
                  <c:pt idx="9">
                    <c:v>g</c:v>
                  </c:pt>
                  <c:pt idx="10">
                    <c:v>h</c:v>
                  </c:pt>
                  <c:pt idx="11">
                    <c:v>i</c:v>
                  </c:pt>
                  <c:pt idx="12">
                    <c:v>j</c:v>
                  </c:pt>
                  <c:pt idx="13">
                    <c:v>k</c:v>
                  </c:pt>
                  <c:pt idx="14">
                    <c:v>l</c:v>
                  </c:pt>
                  <c:pt idx="15">
                    <c:v>m</c:v>
                  </c:pt>
                  <c:pt idx="16">
                    <c:v>n</c:v>
                  </c:pt>
                  <c:pt idx="17">
                    <c:v>o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0F9B-4098-AA63-7EEEBD00D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118104"/>
        <c:axId val="338892328"/>
      </c:scatterChart>
      <c:valAx>
        <c:axId val="412118104"/>
        <c:scaling>
          <c:orientation val="minMax"/>
          <c:max val="100"/>
        </c:scaling>
        <c:delete val="1"/>
        <c:axPos val="b"/>
        <c:numFmt formatCode="0.00" sourceLinked="1"/>
        <c:majorTickMark val="out"/>
        <c:minorTickMark val="none"/>
        <c:tickLblPos val="nextTo"/>
        <c:crossAx val="338892328"/>
        <c:crosses val="autoZero"/>
        <c:crossBetween val="midCat"/>
      </c:valAx>
      <c:valAx>
        <c:axId val="338892328"/>
        <c:scaling>
          <c:orientation val="minMax"/>
          <c:max val="90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4121181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E"/>
    </a:p>
  </c:txPr>
  <c:printSettings>
    <c:headerFooter/>
    <c:pageMargins b="0.75" l="0.7" r="0.7" t="0.75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chart" Target="../charts/chart1.xml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file:///J:\Algemeen\Mkt%20-%20Comm\Handtekeningen%20en%20logo's\abonlnieuw%202002.jpg" TargetMode="Externa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file:///J:\Algemeen\Mkt%20-%20Comm\Handtekeningen%20en%20logo's\abonlnieuw%202002.jpg" TargetMode="Externa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file:///J:\Algemeen\Mkt%20-%20Comm\Handtekeningen%20en%20logo's\abonlnieuw%202002.jpg" TargetMode="Externa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file:///J:\Algemeen\Mkt%20-%20Comm\Handtekeningen%20en%20logo's\abonlnieuw%202002.jpg" TargetMode="Externa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file:///J:\Algemeen\Mkt%20-%20Comm\Handtekeningen%20en%20logo's\abonlnieuw%202002.jpg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</xdr:colOff>
      <xdr:row>24</xdr:row>
      <xdr:rowOff>723900</xdr:rowOff>
    </xdr:from>
    <xdr:to>
      <xdr:col>11</xdr:col>
      <xdr:colOff>396976</xdr:colOff>
      <xdr:row>42</xdr:row>
      <xdr:rowOff>84097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11039A-072B-433F-8FFC-F84240BF6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4060" y="7909560"/>
          <a:ext cx="8489416" cy="32006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1225910</xdr:colOff>
      <xdr:row>50</xdr:row>
      <xdr:rowOff>114714</xdr:rowOff>
    </xdr:from>
    <xdr:to>
      <xdr:col>6</xdr:col>
      <xdr:colOff>977648</xdr:colOff>
      <xdr:row>86</xdr:row>
      <xdr:rowOff>175979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181A711-12DC-4E60-898F-37E86F7B6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0210" y="11725689"/>
          <a:ext cx="11429388" cy="65763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358140</xdr:colOff>
      <xdr:row>1549</xdr:row>
      <xdr:rowOff>18415</xdr:rowOff>
    </xdr:from>
    <xdr:to>
      <xdr:col>16</xdr:col>
      <xdr:colOff>15240</xdr:colOff>
      <xdr:row>2250</xdr:row>
      <xdr:rowOff>18415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9D5D5C81-3D2C-40F2-9BA6-83139DD16C9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85725</xdr:colOff>
      <xdr:row>29</xdr:row>
      <xdr:rowOff>9525</xdr:rowOff>
    </xdr:from>
    <xdr:to>
      <xdr:col>16</xdr:col>
      <xdr:colOff>247650</xdr:colOff>
      <xdr:row>59</xdr:row>
      <xdr:rowOff>38100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40672B54-096F-4180-A8BA-56CDD90A64BD}"/>
            </a:ext>
          </a:extLst>
        </xdr:cNvPr>
        <xdr:cNvGrpSpPr/>
      </xdr:nvGrpSpPr>
      <xdr:grpSpPr>
        <a:xfrm>
          <a:off x="3438525" y="6247039"/>
          <a:ext cx="6268811" cy="5580290"/>
          <a:chOff x="3337832" y="6853918"/>
          <a:chExt cx="6135461" cy="6151789"/>
        </a:xfrm>
      </xdr:grpSpPr>
      <xdr:pic>
        <xdr:nvPicPr>
          <xdr:cNvPr id="4" name="Afbeelding 2">
            <a:extLst>
              <a:ext uri="{FF2B5EF4-FFF2-40B4-BE49-F238E27FC236}">
                <a16:creationId xmlns:a16="http://schemas.microsoft.com/office/drawing/2014/main" id="{FACFB21F-51A1-41BB-838A-CC8F631D642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 bwMode="auto">
          <a:xfrm>
            <a:off x="3337832" y="6853918"/>
            <a:ext cx="6135461" cy="6151789"/>
          </a:xfrm>
          <a:prstGeom prst="rect">
            <a:avLst/>
          </a:prstGeom>
          <a:ln>
            <a:solidFill>
              <a:schemeClr val="tx1"/>
            </a:solidFill>
          </a:ln>
          <a:effectLst>
            <a:glow rad="38100">
              <a:schemeClr val="bg1"/>
            </a:glow>
          </a:effectLst>
        </xdr:spPr>
      </xdr:pic>
      <xdr:sp macro="" textlink="">
        <xdr:nvSpPr>
          <xdr:cNvPr id="5" name="ZoneTexte 2">
            <a:extLst>
              <a:ext uri="{FF2B5EF4-FFF2-40B4-BE49-F238E27FC236}">
                <a16:creationId xmlns:a16="http://schemas.microsoft.com/office/drawing/2014/main" id="{9E727AF1-E682-4CE4-80B4-BDB8538D02EB}"/>
              </a:ext>
            </a:extLst>
          </xdr:cNvPr>
          <xdr:cNvSpPr txBox="1"/>
        </xdr:nvSpPr>
        <xdr:spPr bwMode="auto">
          <a:xfrm rot="3720000">
            <a:off x="6857119" y="9212012"/>
            <a:ext cx="3256829" cy="35305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500" b="1">
                <a:solidFill>
                  <a:srgbClr val="003399"/>
                </a:solidFill>
              </a:rPr>
              <a:t>Fraction argileuse (&lt; 2 µm)</a:t>
            </a:r>
          </a:p>
        </xdr:txBody>
      </xdr:sp>
      <xdr:sp macro="" textlink="">
        <xdr:nvSpPr>
          <xdr:cNvPr id="6" name="ZoneTexte 4">
            <a:extLst>
              <a:ext uri="{FF2B5EF4-FFF2-40B4-BE49-F238E27FC236}">
                <a16:creationId xmlns:a16="http://schemas.microsoft.com/office/drawing/2014/main" id="{A70B0BBE-F4E0-41A1-937C-179DA2BDCCF2}"/>
              </a:ext>
            </a:extLst>
          </xdr:cNvPr>
          <xdr:cNvSpPr txBox="1"/>
        </xdr:nvSpPr>
        <xdr:spPr bwMode="auto">
          <a:xfrm>
            <a:off x="5045838" y="12532492"/>
            <a:ext cx="2881663" cy="39898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500" b="1">
                <a:solidFill>
                  <a:srgbClr val="990000"/>
                </a:solidFill>
              </a:rPr>
              <a:t>Fraction limoneuse (2-50 µm)</a:t>
            </a:r>
          </a:p>
        </xdr:txBody>
      </xdr:sp>
      <xdr:sp macro="" textlink="">
        <xdr:nvSpPr>
          <xdr:cNvPr id="7" name="ZoneTexte 5">
            <a:extLst>
              <a:ext uri="{FF2B5EF4-FFF2-40B4-BE49-F238E27FC236}">
                <a16:creationId xmlns:a16="http://schemas.microsoft.com/office/drawing/2014/main" id="{FE139073-6E76-4DFD-90F3-4115E27FBF38}"/>
              </a:ext>
            </a:extLst>
          </xdr:cNvPr>
          <xdr:cNvSpPr txBox="1"/>
        </xdr:nvSpPr>
        <xdr:spPr bwMode="auto">
          <a:xfrm rot="17880000">
            <a:off x="3083323" y="8535026"/>
            <a:ext cx="3247550" cy="35305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500" b="1">
                <a:solidFill>
                  <a:srgbClr val="CC9900"/>
                </a:solidFill>
              </a:rPr>
              <a:t>Fraction sableuse (&gt; 50 µm)</a:t>
            </a:r>
          </a:p>
        </xdr:txBody>
      </xdr:sp>
    </xdr:grpSp>
    <xdr:clientData/>
  </xdr:twoCellAnchor>
  <xdr:twoCellAnchor editAs="absolute">
    <xdr:from>
      <xdr:col>4</xdr:col>
      <xdr:colOff>264795</xdr:colOff>
      <xdr:row>26</xdr:row>
      <xdr:rowOff>131809</xdr:rowOff>
    </xdr:from>
    <xdr:to>
      <xdr:col>16</xdr:col>
      <xdr:colOff>266700</xdr:colOff>
      <xdr:row>56</xdr:row>
      <xdr:rowOff>132444</xdr:rowOff>
    </xdr:to>
    <xdr:graphicFrame macro="">
      <xdr:nvGraphicFramePr>
        <xdr:cNvPr id="8" name="Grafiek 9">
          <a:extLst>
            <a:ext uri="{FF2B5EF4-FFF2-40B4-BE49-F238E27FC236}">
              <a16:creationId xmlns:a16="http://schemas.microsoft.com/office/drawing/2014/main" id="{A079C573-17BF-43AD-BB1D-6002F924D24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12700</xdr:colOff>
      <xdr:row>75</xdr:row>
      <xdr:rowOff>0</xdr:rowOff>
    </xdr:from>
    <xdr:to>
      <xdr:col>11</xdr:col>
      <xdr:colOff>378732</xdr:colOff>
      <xdr:row>127</xdr:row>
      <xdr:rowOff>31296</xdr:rowOff>
    </xdr:to>
    <xdr:pic>
      <xdr:nvPicPr>
        <xdr:cNvPr id="9" name="Picture 2" descr="image001">
          <a:extLst>
            <a:ext uri="{FF2B5EF4-FFF2-40B4-BE49-F238E27FC236}">
              <a16:creationId xmlns:a16="http://schemas.microsoft.com/office/drawing/2014/main" id="{20DAB14B-C3F2-42CD-B15A-7700FD2AB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4820900"/>
          <a:ext cx="7147832" cy="932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18</xdr:col>
      <xdr:colOff>0</xdr:colOff>
      <xdr:row>0</xdr:row>
      <xdr:rowOff>0</xdr:rowOff>
    </xdr:to>
    <xdr:pic>
      <xdr:nvPicPr>
        <xdr:cNvPr id="2" name="Picture 1" descr="J:\Algemeen\Mkt - Comm\Handtekeningen en logo's\abonlnieuw 2002.jpg">
          <a:extLst>
            <a:ext uri="{FF2B5EF4-FFF2-40B4-BE49-F238E27FC236}">
              <a16:creationId xmlns:a16="http://schemas.microsoft.com/office/drawing/2014/main" id="{D3C01AF8-2FF3-4064-98B2-DF492529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0"/>
          <a:ext cx="7886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18</xdr:col>
      <xdr:colOff>0</xdr:colOff>
      <xdr:row>0</xdr:row>
      <xdr:rowOff>0</xdr:rowOff>
    </xdr:to>
    <xdr:pic>
      <xdr:nvPicPr>
        <xdr:cNvPr id="2" name="Picture 1" descr="J:\Algemeen\Mkt - Comm\Handtekeningen en logo's\abonlnieuw 2002.jpg">
          <a:extLst>
            <a:ext uri="{FF2B5EF4-FFF2-40B4-BE49-F238E27FC236}">
              <a16:creationId xmlns:a16="http://schemas.microsoft.com/office/drawing/2014/main" id="{8FDCBFCF-DEB8-4774-B3E7-E2A45E0FE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0"/>
          <a:ext cx="9182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20</xdr:col>
      <xdr:colOff>0</xdr:colOff>
      <xdr:row>0</xdr:row>
      <xdr:rowOff>0</xdr:rowOff>
    </xdr:to>
    <xdr:pic>
      <xdr:nvPicPr>
        <xdr:cNvPr id="2" name="Picture 1" descr="J:\Algemeen\Mkt - Comm\Handtekeningen en logo's\abonlnieuw 2002.jpg">
          <a:extLst>
            <a:ext uri="{FF2B5EF4-FFF2-40B4-BE49-F238E27FC236}">
              <a16:creationId xmlns:a16="http://schemas.microsoft.com/office/drawing/2014/main" id="{FFE717AF-A0F7-4056-8810-B45A87643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873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20</xdr:col>
      <xdr:colOff>0</xdr:colOff>
      <xdr:row>0</xdr:row>
      <xdr:rowOff>0</xdr:rowOff>
    </xdr:to>
    <xdr:pic>
      <xdr:nvPicPr>
        <xdr:cNvPr id="2" name="Picture 1" descr="J:\Algemeen\Mkt - Comm\Handtekeningen en logo's\abonlnieuw 2002.jpg">
          <a:extLst>
            <a:ext uri="{FF2B5EF4-FFF2-40B4-BE49-F238E27FC236}">
              <a16:creationId xmlns:a16="http://schemas.microsoft.com/office/drawing/2014/main" id="{E7FFC872-803E-4263-9562-C67936C4B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10001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18</xdr:col>
      <xdr:colOff>0</xdr:colOff>
      <xdr:row>0</xdr:row>
      <xdr:rowOff>0</xdr:rowOff>
    </xdr:to>
    <xdr:pic>
      <xdr:nvPicPr>
        <xdr:cNvPr id="2" name="Picture 1" descr="J:\Algemeen\Mkt - Comm\Handtekeningen en logo's\abonlnieuw 2002.jpg">
          <a:extLst>
            <a:ext uri="{FF2B5EF4-FFF2-40B4-BE49-F238E27FC236}">
              <a16:creationId xmlns:a16="http://schemas.microsoft.com/office/drawing/2014/main" id="{61B6D534-7577-4A38-94F4-01D74046C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828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01\groups\Documents%20and%20Settings\Reyns%20Didier\Local%20Settings\Temporary%20Internet%20Files\OLKA\0000_KwaliteitsplanDM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01.bofas.local\groups\Users\yvermoor\Downloads\outil_ESR_v4.1_2019011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waliteitsplan"/>
      <sheetName val="Dagboek (1)"/>
    </sheetNames>
    <sheetDataSet>
      <sheetData sheetId="0">
        <row r="20">
          <cell r="B20" t="str">
            <v>...@bofas.be</v>
          </cell>
        </row>
        <row r="40">
          <cell r="B40" t="str">
            <v>ntb</v>
          </cell>
        </row>
        <row r="42">
          <cell r="B42" t="str">
            <v>ntb</v>
          </cell>
        </row>
        <row r="47">
          <cell r="B47" t="str">
            <v>ntb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ez-moi"/>
      <sheetName val="données sol"/>
      <sheetName val="Sélection - données sol"/>
      <sheetName val="données nappe"/>
      <sheetName val="Sélection - données nappe"/>
      <sheetName val="Listes_N"/>
      <sheetName val="Calcul VSN"/>
      <sheetName val="Profondeur représentative"/>
      <sheetName val="Temps de lessivage"/>
      <sheetName val="AnnI-Décret sol"/>
      <sheetName val="VL"/>
      <sheetName val="Feuille travail stats - sol"/>
      <sheetName val="Feuille travail stats - sol LQ"/>
      <sheetName val="Feuille travail stats - nappe"/>
      <sheetName val="Feuille travail stats - napp LQ"/>
      <sheetName val="paramètres_sol"/>
      <sheetName val="tr_PP"/>
      <sheetName val="Feuille travail sélection"/>
      <sheetName val="Listes"/>
      <sheetName val="Listes_défaut"/>
      <sheetName val="Listes_défaut_N"/>
      <sheetName val="Feuil1"/>
    </sheetNames>
    <sheetDataSet>
      <sheetData sheetId="0"/>
      <sheetData sheetId="1"/>
      <sheetData sheetId="2">
        <row r="5">
          <cell r="B5" t="str">
            <v>Type   V - Usage industriel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5">
          <cell r="C5" t="str">
            <v>Affectation</v>
          </cell>
          <cell r="D5" t="str">
            <v>I</v>
          </cell>
          <cell r="E5" t="str">
            <v>II</v>
          </cell>
          <cell r="F5" t="str">
            <v>III</v>
          </cell>
          <cell r="G5" t="str">
            <v>IV</v>
          </cell>
          <cell r="H5" t="str">
            <v>V</v>
          </cell>
        </row>
        <row r="6">
          <cell r="C6" t="str">
            <v>Métaux/métalloïdes</v>
          </cell>
          <cell r="D6" t="str">
            <v>mg/kg ms</v>
          </cell>
          <cell r="E6" t="str">
            <v>mg/kg ms</v>
          </cell>
          <cell r="F6" t="str">
            <v>mg/kg ms</v>
          </cell>
          <cell r="G6" t="str">
            <v>mg/kg ms</v>
          </cell>
          <cell r="H6" t="str">
            <v>mg/kg ms</v>
          </cell>
        </row>
        <row r="7">
          <cell r="C7" t="str">
            <v>Arsenic</v>
          </cell>
          <cell r="D7">
            <v>30</v>
          </cell>
          <cell r="E7">
            <v>30</v>
          </cell>
          <cell r="F7">
            <v>40</v>
          </cell>
          <cell r="G7">
            <v>40</v>
          </cell>
          <cell r="H7">
            <v>65</v>
          </cell>
        </row>
        <row r="8">
          <cell r="C8" t="str">
            <v>Cadmium</v>
          </cell>
          <cell r="D8">
            <v>1.8</v>
          </cell>
          <cell r="E8">
            <v>1.8</v>
          </cell>
          <cell r="F8">
            <v>3</v>
          </cell>
          <cell r="G8">
            <v>10</v>
          </cell>
          <cell r="H8">
            <v>20</v>
          </cell>
        </row>
        <row r="9">
          <cell r="C9" t="str">
            <v>Chrome</v>
          </cell>
          <cell r="D9">
            <v>57</v>
          </cell>
          <cell r="E9">
            <v>57</v>
          </cell>
          <cell r="F9">
            <v>78</v>
          </cell>
          <cell r="G9">
            <v>140</v>
          </cell>
          <cell r="H9">
            <v>288</v>
          </cell>
        </row>
        <row r="10">
          <cell r="C10" t="str">
            <v>Chrome VI</v>
          </cell>
          <cell r="D10">
            <v>4</v>
          </cell>
          <cell r="E10">
            <v>4</v>
          </cell>
          <cell r="F10">
            <v>4</v>
          </cell>
          <cell r="G10">
            <v>13</v>
          </cell>
          <cell r="H10">
            <v>13</v>
          </cell>
        </row>
        <row r="11">
          <cell r="C11" t="str">
            <v>Cuivre</v>
          </cell>
          <cell r="D11">
            <v>53</v>
          </cell>
          <cell r="E11">
            <v>53</v>
          </cell>
          <cell r="F11">
            <v>156</v>
          </cell>
          <cell r="G11">
            <v>490</v>
          </cell>
          <cell r="H11">
            <v>600</v>
          </cell>
        </row>
        <row r="12">
          <cell r="C12" t="str">
            <v>Mercure</v>
          </cell>
          <cell r="D12">
            <v>1.1000000000000001</v>
          </cell>
          <cell r="E12">
            <v>1.1000000000000001</v>
          </cell>
          <cell r="F12">
            <v>1.75</v>
          </cell>
          <cell r="G12">
            <v>5</v>
          </cell>
          <cell r="H12">
            <v>5</v>
          </cell>
        </row>
        <row r="13">
          <cell r="C13" t="str">
            <v>Nickel</v>
          </cell>
          <cell r="D13">
            <v>87</v>
          </cell>
          <cell r="E13">
            <v>87</v>
          </cell>
          <cell r="F13">
            <v>146</v>
          </cell>
          <cell r="G13">
            <v>350</v>
          </cell>
          <cell r="H13">
            <v>350</v>
          </cell>
        </row>
        <row r="14">
          <cell r="C14" t="str">
            <v>Plomb</v>
          </cell>
          <cell r="D14">
            <v>120</v>
          </cell>
          <cell r="E14">
            <v>200</v>
          </cell>
          <cell r="F14">
            <v>200</v>
          </cell>
          <cell r="G14">
            <v>390</v>
          </cell>
          <cell r="H14">
            <v>1840</v>
          </cell>
        </row>
        <row r="15">
          <cell r="C15" t="str">
            <v>Zinc</v>
          </cell>
          <cell r="D15">
            <v>196</v>
          </cell>
          <cell r="E15">
            <v>196</v>
          </cell>
          <cell r="F15">
            <v>415</v>
          </cell>
          <cell r="G15">
            <v>3000</v>
          </cell>
          <cell r="H15">
            <v>3000</v>
          </cell>
        </row>
        <row r="17">
          <cell r="C17" t="str">
            <v>Benzène</v>
          </cell>
          <cell r="D17">
            <v>0.1</v>
          </cell>
          <cell r="E17">
            <v>0.1</v>
          </cell>
          <cell r="F17">
            <v>0.1</v>
          </cell>
          <cell r="G17">
            <v>0.2</v>
          </cell>
          <cell r="H17">
            <v>0.2</v>
          </cell>
        </row>
        <row r="18">
          <cell r="C18" t="str">
            <v>Toluène</v>
          </cell>
          <cell r="D18">
            <v>4</v>
          </cell>
          <cell r="E18">
            <v>4</v>
          </cell>
          <cell r="F18">
            <v>7</v>
          </cell>
          <cell r="G18">
            <v>7</v>
          </cell>
          <cell r="H18">
            <v>22</v>
          </cell>
        </row>
        <row r="19">
          <cell r="C19" t="str">
            <v>Ethylbenzène</v>
          </cell>
          <cell r="D19">
            <v>0.3</v>
          </cell>
          <cell r="E19">
            <v>0.3</v>
          </cell>
          <cell r="F19">
            <v>0.3</v>
          </cell>
          <cell r="G19">
            <v>3</v>
          </cell>
          <cell r="H19">
            <v>3</v>
          </cell>
        </row>
        <row r="23">
          <cell r="C23" t="str">
            <v>Xylènes</v>
          </cell>
          <cell r="D23">
            <v>1</v>
          </cell>
          <cell r="E23">
            <v>1</v>
          </cell>
          <cell r="F23">
            <v>2</v>
          </cell>
          <cell r="G23">
            <v>8</v>
          </cell>
          <cell r="H23">
            <v>30</v>
          </cell>
        </row>
        <row r="24">
          <cell r="C24" t="str">
            <v>Styrène</v>
          </cell>
          <cell r="D24">
            <v>0.4</v>
          </cell>
          <cell r="E24">
            <v>0.4</v>
          </cell>
          <cell r="F24">
            <v>0.4</v>
          </cell>
          <cell r="G24">
            <v>0.4</v>
          </cell>
          <cell r="H24">
            <v>2</v>
          </cell>
        </row>
        <row r="25">
          <cell r="C25" t="str">
            <v>Phénol</v>
          </cell>
          <cell r="D25">
            <v>0.3</v>
          </cell>
          <cell r="E25">
            <v>0.3</v>
          </cell>
          <cell r="F25">
            <v>0.7</v>
          </cell>
          <cell r="G25">
            <v>0.7</v>
          </cell>
          <cell r="H25">
            <v>1.4</v>
          </cell>
        </row>
        <row r="27">
          <cell r="C27" t="str">
            <v>Acénaphtène</v>
          </cell>
          <cell r="D27">
            <v>2</v>
          </cell>
          <cell r="E27">
            <v>2</v>
          </cell>
          <cell r="F27">
            <v>4</v>
          </cell>
          <cell r="G27">
            <v>4</v>
          </cell>
          <cell r="H27">
            <v>6</v>
          </cell>
        </row>
        <row r="28">
          <cell r="C28" t="str">
            <v>Acénaphtylène</v>
          </cell>
          <cell r="D28">
            <v>4.8</v>
          </cell>
          <cell r="E28">
            <v>4.8</v>
          </cell>
          <cell r="F28">
            <v>6.3</v>
          </cell>
          <cell r="G28">
            <v>8</v>
          </cell>
          <cell r="H28">
            <v>43</v>
          </cell>
        </row>
        <row r="29">
          <cell r="C29" t="str">
            <v>Anthracène</v>
          </cell>
          <cell r="D29">
            <v>2.8</v>
          </cell>
          <cell r="E29">
            <v>2.8</v>
          </cell>
          <cell r="F29">
            <v>2.8</v>
          </cell>
          <cell r="G29">
            <v>2.8</v>
          </cell>
          <cell r="H29">
            <v>6.9</v>
          </cell>
        </row>
        <row r="30">
          <cell r="C30" t="str">
            <v>Benzo(a)anthracène</v>
          </cell>
          <cell r="D30">
            <v>9.5</v>
          </cell>
          <cell r="E30">
            <v>9.5</v>
          </cell>
          <cell r="F30">
            <v>9.5</v>
          </cell>
          <cell r="G30">
            <v>9.5</v>
          </cell>
          <cell r="H30">
            <v>17.3</v>
          </cell>
        </row>
        <row r="31">
          <cell r="C31" t="str">
            <v>Benzo(b)fluoranthène</v>
          </cell>
          <cell r="D31">
            <v>1.7</v>
          </cell>
          <cell r="E31">
            <v>1.7</v>
          </cell>
          <cell r="F31">
            <v>3.3</v>
          </cell>
          <cell r="G31">
            <v>11</v>
          </cell>
          <cell r="H31">
            <v>21</v>
          </cell>
        </row>
        <row r="32">
          <cell r="C32" t="str">
            <v>Benzo(k)fluoranthène</v>
          </cell>
          <cell r="D32">
            <v>1</v>
          </cell>
          <cell r="E32">
            <v>1</v>
          </cell>
          <cell r="F32">
            <v>2</v>
          </cell>
          <cell r="G32">
            <v>5.3</v>
          </cell>
          <cell r="H32">
            <v>9.3000000000000007</v>
          </cell>
        </row>
        <row r="33">
          <cell r="C33" t="str">
            <v>Benzo(g,h,i)pérylène</v>
          </cell>
          <cell r="D33">
            <v>0.8</v>
          </cell>
          <cell r="E33">
            <v>0.8</v>
          </cell>
          <cell r="F33">
            <v>1.5</v>
          </cell>
          <cell r="G33">
            <v>6.8</v>
          </cell>
          <cell r="H33">
            <v>11.1</v>
          </cell>
        </row>
        <row r="34">
          <cell r="C34" t="str">
            <v>Benzo(a)pyrène</v>
          </cell>
          <cell r="D34">
            <v>0.87</v>
          </cell>
          <cell r="E34">
            <v>0.87</v>
          </cell>
          <cell r="F34">
            <v>3.6</v>
          </cell>
          <cell r="G34">
            <v>9.5</v>
          </cell>
          <cell r="H34">
            <v>14.4</v>
          </cell>
        </row>
        <row r="35">
          <cell r="C35" t="str">
            <v>Chrysène</v>
          </cell>
          <cell r="D35">
            <v>1.1000000000000001</v>
          </cell>
          <cell r="E35">
            <v>1.1000000000000001</v>
          </cell>
          <cell r="F35">
            <v>2.2999999999999998</v>
          </cell>
          <cell r="G35">
            <v>9.6999999999999993</v>
          </cell>
          <cell r="H35">
            <v>17.600000000000001</v>
          </cell>
        </row>
        <row r="36">
          <cell r="C36" t="str">
            <v>Dibenzo(a,h)anthracène</v>
          </cell>
          <cell r="D36">
            <v>0.81</v>
          </cell>
          <cell r="E36">
            <v>0.81</v>
          </cell>
          <cell r="F36">
            <v>1.8</v>
          </cell>
          <cell r="G36">
            <v>1.8</v>
          </cell>
          <cell r="H36">
            <v>3.2</v>
          </cell>
        </row>
        <row r="37">
          <cell r="C37" t="str">
            <v>Fluoranthène</v>
          </cell>
          <cell r="D37">
            <v>6</v>
          </cell>
          <cell r="E37">
            <v>6</v>
          </cell>
          <cell r="F37">
            <v>11.6</v>
          </cell>
          <cell r="G37">
            <v>23</v>
          </cell>
          <cell r="H37">
            <v>47</v>
          </cell>
        </row>
        <row r="38">
          <cell r="C38" t="str">
            <v>Fluorène</v>
          </cell>
          <cell r="D38">
            <v>5.9</v>
          </cell>
          <cell r="E38">
            <v>5.9</v>
          </cell>
          <cell r="F38">
            <v>9</v>
          </cell>
          <cell r="G38">
            <v>9</v>
          </cell>
          <cell r="H38">
            <v>16</v>
          </cell>
        </row>
        <row r="39">
          <cell r="C39" t="str">
            <v>Indéno(1,2,3-c,d)pyrène</v>
          </cell>
          <cell r="D39">
            <v>4.5</v>
          </cell>
          <cell r="E39">
            <v>4.5</v>
          </cell>
          <cell r="F39">
            <v>7</v>
          </cell>
          <cell r="G39">
            <v>7</v>
          </cell>
          <cell r="H39">
            <v>12</v>
          </cell>
        </row>
        <row r="40">
          <cell r="C40" t="str">
            <v>Naphtalène</v>
          </cell>
          <cell r="D40">
            <v>2.5</v>
          </cell>
          <cell r="E40">
            <v>2.5</v>
          </cell>
          <cell r="F40">
            <v>2.5</v>
          </cell>
          <cell r="G40">
            <v>2.5</v>
          </cell>
          <cell r="H40">
            <v>6.3</v>
          </cell>
        </row>
        <row r="41">
          <cell r="C41" t="str">
            <v>Phénanthrène</v>
          </cell>
          <cell r="D41">
            <v>7.6</v>
          </cell>
          <cell r="E41">
            <v>7.6</v>
          </cell>
          <cell r="F41">
            <v>13</v>
          </cell>
          <cell r="G41">
            <v>13</v>
          </cell>
          <cell r="H41">
            <v>25</v>
          </cell>
        </row>
        <row r="42">
          <cell r="C42" t="str">
            <v>Pyrène</v>
          </cell>
          <cell r="D42">
            <v>6.7</v>
          </cell>
          <cell r="E42">
            <v>6.7</v>
          </cell>
          <cell r="F42">
            <v>13</v>
          </cell>
          <cell r="G42">
            <v>15.4</v>
          </cell>
          <cell r="H42">
            <v>28.6</v>
          </cell>
        </row>
        <row r="59">
          <cell r="C59" t="str">
            <v>Fraction EC5-8</v>
          </cell>
          <cell r="D59">
            <v>6</v>
          </cell>
          <cell r="E59">
            <v>6</v>
          </cell>
          <cell r="F59">
            <v>6</v>
          </cell>
          <cell r="G59">
            <v>6</v>
          </cell>
          <cell r="H59">
            <v>9</v>
          </cell>
        </row>
        <row r="60">
          <cell r="C60" t="str">
            <v>Fraction EC&gt;8-10</v>
          </cell>
          <cell r="D60">
            <v>21</v>
          </cell>
          <cell r="E60">
            <v>21</v>
          </cell>
          <cell r="F60">
            <v>21</v>
          </cell>
          <cell r="G60">
            <v>150</v>
          </cell>
          <cell r="H60">
            <v>600</v>
          </cell>
        </row>
        <row r="61">
          <cell r="C61" t="str">
            <v>Fraction EC&gt;10-12</v>
          </cell>
          <cell r="D61">
            <v>75</v>
          </cell>
          <cell r="E61">
            <v>75</v>
          </cell>
          <cell r="F61">
            <v>75</v>
          </cell>
          <cell r="G61">
            <v>580</v>
          </cell>
          <cell r="H61">
            <v>600</v>
          </cell>
        </row>
        <row r="62">
          <cell r="C62" t="str">
            <v>Fraction EC&gt;12-16</v>
          </cell>
          <cell r="D62">
            <v>75</v>
          </cell>
          <cell r="E62">
            <v>75</v>
          </cell>
          <cell r="F62">
            <v>75</v>
          </cell>
          <cell r="G62">
            <v>750</v>
          </cell>
          <cell r="H62">
            <v>920</v>
          </cell>
        </row>
        <row r="63">
          <cell r="C63" t="str">
            <v>Fraction EC&gt;16-21</v>
          </cell>
          <cell r="D63">
            <v>650</v>
          </cell>
          <cell r="E63">
            <v>650</v>
          </cell>
          <cell r="F63">
            <v>650</v>
          </cell>
          <cell r="G63">
            <v>1250</v>
          </cell>
          <cell r="H63">
            <v>2700</v>
          </cell>
        </row>
        <row r="64">
          <cell r="C64" t="str">
            <v>Fraction EC&gt;21-35</v>
          </cell>
          <cell r="D64">
            <v>650</v>
          </cell>
          <cell r="E64">
            <v>650</v>
          </cell>
          <cell r="F64">
            <v>650</v>
          </cell>
          <cell r="G64">
            <v>2100</v>
          </cell>
          <cell r="H64">
            <v>5300</v>
          </cell>
        </row>
        <row r="66">
          <cell r="C66" t="str">
            <v>Chlorure de vinyle</v>
          </cell>
          <cell r="D66">
            <v>0.1</v>
          </cell>
          <cell r="E66">
            <v>0.1</v>
          </cell>
          <cell r="F66">
            <v>0.1</v>
          </cell>
          <cell r="G66">
            <v>0.1</v>
          </cell>
          <cell r="H66">
            <v>0.1</v>
          </cell>
        </row>
        <row r="67">
          <cell r="C67" t="str">
            <v>1,2-Dichloroéthane</v>
          </cell>
          <cell r="D67">
            <v>0.1</v>
          </cell>
          <cell r="E67">
            <v>0.1</v>
          </cell>
          <cell r="F67">
            <v>0.1</v>
          </cell>
          <cell r="G67">
            <v>0.2</v>
          </cell>
          <cell r="H67">
            <v>0.3</v>
          </cell>
        </row>
        <row r="70">
          <cell r="C70" t="str">
            <v>1,2-Dichloréthylène (cis+trans)</v>
          </cell>
          <cell r="D70">
            <v>0.1</v>
          </cell>
          <cell r="E70">
            <v>0.1</v>
          </cell>
          <cell r="F70">
            <v>0.1</v>
          </cell>
          <cell r="G70">
            <v>0.4</v>
          </cell>
          <cell r="H70">
            <v>0.5</v>
          </cell>
        </row>
        <row r="71">
          <cell r="C71" t="str">
            <v>Dichlorométhane</v>
          </cell>
          <cell r="D71">
            <v>0.1</v>
          </cell>
          <cell r="E71">
            <v>0.1</v>
          </cell>
          <cell r="F71">
            <v>0.1</v>
          </cell>
          <cell r="G71">
            <v>0.1</v>
          </cell>
          <cell r="H71">
            <v>0.2</v>
          </cell>
        </row>
        <row r="72">
          <cell r="C72" t="str">
            <v>1,1,1-Trichloroéthane</v>
          </cell>
          <cell r="D72">
            <v>1</v>
          </cell>
          <cell r="E72">
            <v>1</v>
          </cell>
          <cell r="F72">
            <v>3.5</v>
          </cell>
          <cell r="G72">
            <v>5.5</v>
          </cell>
          <cell r="H72">
            <v>15</v>
          </cell>
        </row>
        <row r="73">
          <cell r="C73" t="str">
            <v>1,1,2-Trichloroéthane</v>
          </cell>
          <cell r="D73">
            <v>0.1</v>
          </cell>
          <cell r="E73">
            <v>0.1</v>
          </cell>
          <cell r="F73">
            <v>0.1</v>
          </cell>
          <cell r="G73">
            <v>0.1</v>
          </cell>
          <cell r="H73">
            <v>0.2</v>
          </cell>
        </row>
        <row r="74">
          <cell r="C74" t="str">
            <v>Trichloroéthylène</v>
          </cell>
          <cell r="D74">
            <v>0.05</v>
          </cell>
          <cell r="E74">
            <v>0.05</v>
          </cell>
          <cell r="F74">
            <v>0.05</v>
          </cell>
          <cell r="G74">
            <v>0.7</v>
          </cell>
          <cell r="H74">
            <v>0.7</v>
          </cell>
        </row>
        <row r="75">
          <cell r="C75" t="str">
            <v>Trichlorométhane</v>
          </cell>
          <cell r="D75">
            <v>0.1</v>
          </cell>
          <cell r="E75">
            <v>0.1</v>
          </cell>
          <cell r="F75">
            <v>0.1</v>
          </cell>
          <cell r="G75">
            <v>0.1</v>
          </cell>
          <cell r="H75">
            <v>0.1</v>
          </cell>
        </row>
        <row r="76">
          <cell r="C76" t="str">
            <v>Tétrachlorométhane</v>
          </cell>
          <cell r="D76">
            <v>0.05</v>
          </cell>
          <cell r="E76">
            <v>0.05</v>
          </cell>
          <cell r="F76">
            <v>0.05</v>
          </cell>
          <cell r="G76">
            <v>0.1</v>
          </cell>
          <cell r="H76">
            <v>0.1</v>
          </cell>
        </row>
        <row r="77">
          <cell r="C77" t="str">
            <v>Tétrachloroéthylène</v>
          </cell>
          <cell r="D77">
            <v>0.2</v>
          </cell>
          <cell r="E77">
            <v>0.2</v>
          </cell>
          <cell r="F77">
            <v>0.2</v>
          </cell>
          <cell r="G77">
            <v>0.7</v>
          </cell>
          <cell r="H77">
            <v>1.2</v>
          </cell>
        </row>
        <row r="79">
          <cell r="C79" t="str">
            <v>cyanures libres</v>
          </cell>
          <cell r="D79">
            <v>2</v>
          </cell>
          <cell r="E79">
            <v>2</v>
          </cell>
          <cell r="F79">
            <v>2</v>
          </cell>
          <cell r="G79">
            <v>2</v>
          </cell>
          <cell r="H79">
            <v>2</v>
          </cell>
        </row>
        <row r="80">
          <cell r="C80" t="str">
            <v>Methyl-Tert-Butyl-Ether (MTBE)</v>
          </cell>
          <cell r="D80">
            <v>1.5</v>
          </cell>
          <cell r="E80">
            <v>1.5</v>
          </cell>
          <cell r="F80">
            <v>1.5</v>
          </cell>
          <cell r="G80">
            <v>1.5</v>
          </cell>
          <cell r="H80">
            <v>2</v>
          </cell>
        </row>
      </sheetData>
      <sheetData sheetId="10"/>
      <sheetData sheetId="11"/>
      <sheetData sheetId="12"/>
      <sheetData sheetId="13"/>
      <sheetData sheetId="14"/>
      <sheetData sheetId="15">
        <row r="24">
          <cell r="C24" t="str">
            <v>Type  I  - Usage naturel</v>
          </cell>
          <cell r="D24" t="str">
            <v>Type  II - Usage agricole</v>
          </cell>
          <cell r="E24" t="str">
            <v xml:space="preserve">Type III - Usage résidentiel </v>
          </cell>
          <cell r="F24" t="str">
            <v xml:space="preserve">Type  IV - Usage récréatif </v>
          </cell>
          <cell r="G24" t="str">
            <v>Type   V - Usage industriel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4036B-E00B-40FE-BC36-FECF3DAB665C}">
  <sheetPr>
    <tabColor rgb="FF92D050"/>
    <pageSetUpPr fitToPage="1"/>
  </sheetPr>
  <dimension ref="B1:Q45"/>
  <sheetViews>
    <sheetView tabSelected="1" topLeftCell="A4" zoomScaleNormal="100" workbookViewId="0">
      <selection activeCell="C6" sqref="C6"/>
    </sheetView>
  </sheetViews>
  <sheetFormatPr defaultColWidth="8.88671875" defaultRowHeight="14.4" x14ac:dyDescent="0.35"/>
  <cols>
    <col min="1" max="1" width="1" style="1" customWidth="1"/>
    <col min="2" max="2" width="27.88671875" style="1" customWidth="1"/>
    <col min="3" max="3" width="56.109375" style="1" customWidth="1"/>
    <col min="4" max="8" width="8.88671875" style="1"/>
    <col min="9" max="9" width="0" style="1" hidden="1" customWidth="1"/>
    <col min="10" max="16384" width="8.88671875" style="1"/>
  </cols>
  <sheetData>
    <row r="1" spans="2:17" ht="3" customHeight="1" thickBot="1" x14ac:dyDescent="0.4"/>
    <row r="2" spans="2:17" ht="21" customHeight="1" thickBot="1" x14ac:dyDescent="0.4">
      <c r="B2" s="573" t="s">
        <v>0</v>
      </c>
      <c r="C2" s="574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2:17" ht="20.25" customHeight="1" x14ac:dyDescent="0.35">
      <c r="B3" s="3" t="s">
        <v>1</v>
      </c>
      <c r="C3" s="4" t="str">
        <f>CONCATENATE("BOF_SL_",C6,": ",C7)</f>
        <v xml:space="preserve">BOF_SL_7051: Chaussée de Gand 311 à 1081 Koekelberg  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5" spans="2:17" ht="28.95" customHeight="1" x14ac:dyDescent="0.35">
      <c r="B5" s="6"/>
      <c r="C5" s="7" t="s">
        <v>2</v>
      </c>
    </row>
    <row r="6" spans="2:17" x14ac:dyDescent="0.35">
      <c r="B6" s="8" t="s">
        <v>3</v>
      </c>
      <c r="C6" s="9">
        <v>7051</v>
      </c>
    </row>
    <row r="7" spans="2:17" x14ac:dyDescent="0.35">
      <c r="B7" s="8" t="s">
        <v>4</v>
      </c>
      <c r="C7" s="9" t="s">
        <v>350</v>
      </c>
    </row>
    <row r="8" spans="2:17" x14ac:dyDescent="0.35">
      <c r="B8" s="8" t="s">
        <v>5</v>
      </c>
      <c r="C8" s="10" t="s">
        <v>6</v>
      </c>
    </row>
    <row r="9" spans="2:17" x14ac:dyDescent="0.35">
      <c r="B9" s="8" t="s">
        <v>305</v>
      </c>
      <c r="C9" s="10">
        <v>4</v>
      </c>
      <c r="I9" s="1">
        <v>1</v>
      </c>
    </row>
    <row r="10" spans="2:17" ht="12.75" customHeight="1" x14ac:dyDescent="0.35">
      <c r="B10" s="8" t="s">
        <v>7</v>
      </c>
      <c r="C10" s="9">
        <v>3</v>
      </c>
      <c r="I10" s="1">
        <v>2</v>
      </c>
    </row>
    <row r="11" spans="2:17" x14ac:dyDescent="0.35">
      <c r="B11" s="8" t="s">
        <v>8</v>
      </c>
      <c r="C11" s="9">
        <v>7</v>
      </c>
      <c r="I11" s="1">
        <v>3</v>
      </c>
    </row>
    <row r="12" spans="2:17" ht="15" thickBot="1" x14ac:dyDescent="0.4">
      <c r="B12" s="6"/>
      <c r="I12" s="1">
        <v>4</v>
      </c>
    </row>
    <row r="13" spans="2:17" ht="21" customHeight="1" thickBot="1" x14ac:dyDescent="0.4">
      <c r="B13" s="573" t="s">
        <v>9</v>
      </c>
      <c r="C13" s="574"/>
    </row>
    <row r="14" spans="2:17" x14ac:dyDescent="0.35">
      <c r="C14" s="11"/>
    </row>
    <row r="15" spans="2:17" ht="45" customHeight="1" x14ac:dyDescent="0.35">
      <c r="B15" s="575" t="s">
        <v>10</v>
      </c>
      <c r="C15" s="575"/>
    </row>
    <row r="16" spans="2:17" ht="58.5" customHeight="1" x14ac:dyDescent="0.35">
      <c r="B16" s="575" t="s">
        <v>11</v>
      </c>
      <c r="C16" s="575"/>
    </row>
    <row r="17" spans="2:3" ht="58.95" customHeight="1" x14ac:dyDescent="0.35">
      <c r="B17" s="575" t="s">
        <v>12</v>
      </c>
      <c r="C17" s="575"/>
    </row>
    <row r="18" spans="2:3" ht="30.6" customHeight="1" x14ac:dyDescent="0.35">
      <c r="B18" s="575" t="s">
        <v>13</v>
      </c>
      <c r="C18" s="575"/>
    </row>
    <row r="19" spans="2:3" ht="15" thickBot="1" x14ac:dyDescent="0.4">
      <c r="B19" s="12"/>
      <c r="C19" s="12"/>
    </row>
    <row r="20" spans="2:3" ht="21" customHeight="1" thickBot="1" x14ac:dyDescent="0.4">
      <c r="B20" s="573" t="s">
        <v>14</v>
      </c>
      <c r="C20" s="574"/>
    </row>
    <row r="21" spans="2:3" x14ac:dyDescent="0.35">
      <c r="B21" s="6"/>
    </row>
    <row r="22" spans="2:3" x14ac:dyDescent="0.35">
      <c r="B22" s="6"/>
    </row>
    <row r="25" spans="2:3" ht="57.6" x14ac:dyDescent="0.35">
      <c r="B25" s="6" t="s">
        <v>15</v>
      </c>
      <c r="C25" s="13"/>
    </row>
    <row r="45" spans="3:3" x14ac:dyDescent="0.35">
      <c r="C45" s="1" t="s">
        <v>16</v>
      </c>
    </row>
  </sheetData>
  <sheetProtection sheet="1" objects="1" scenarios="1"/>
  <mergeCells count="7">
    <mergeCell ref="B20:C20"/>
    <mergeCell ref="B2:C2"/>
    <mergeCell ref="B13:C13"/>
    <mergeCell ref="B15:C15"/>
    <mergeCell ref="B16:C16"/>
    <mergeCell ref="B17:C17"/>
    <mergeCell ref="B18:C18"/>
  </mergeCells>
  <dataValidations count="1">
    <dataValidation type="list" allowBlank="1" showInputMessage="1" showErrorMessage="1" sqref="C9" xr:uid="{03B60D1C-0395-4A53-9D9D-18ADC68267A1}">
      <formula1>$I$9:$I$12</formula1>
    </dataValidation>
  </dataValidations>
  <pageMargins left="0.74803149606299213" right="0.74803149606299213" top="0.98425196850393704" bottom="0.98425196850393704" header="0.51181102362204722" footer="0.51181102362204722"/>
  <pageSetup paperSize="9" scale="55" orientation="portrait" horizontalDpi="300" verticalDpi="300" r:id="rId1"/>
  <headerFooter alignWithMargins="0">
    <oddHeader>&amp;C&amp;"Trebuchet MS,Standaard"&amp;F&amp;R&amp;G</oddHeader>
    <oddFooter>&amp;L&amp;"Trebuchet MS,Standaard"Date d'impression: &amp;D&amp;R&amp;"Trebuchet MS,Standaard"&amp;P/&amp;N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934C7-D2BC-45A2-8209-88A7A3357502}">
  <sheetPr>
    <tabColor rgb="FF00B0F0"/>
    <pageSetUpPr fitToPage="1"/>
  </sheetPr>
  <dimension ref="B1:T49"/>
  <sheetViews>
    <sheetView topLeftCell="A6" zoomScale="90" zoomScaleNormal="90" workbookViewId="0">
      <selection activeCell="B6" sqref="B6:I6"/>
    </sheetView>
  </sheetViews>
  <sheetFormatPr defaultColWidth="8.88671875" defaultRowHeight="14.4" x14ac:dyDescent="0.35"/>
  <cols>
    <col min="1" max="1" width="3.5546875" style="1" customWidth="1"/>
    <col min="2" max="2" width="10.33203125" style="1" customWidth="1"/>
    <col min="3" max="3" width="11.44140625" style="1" customWidth="1"/>
    <col min="4" max="16384" width="8.88671875" style="1"/>
  </cols>
  <sheetData>
    <row r="1" spans="2:20" ht="15" thickBot="1" x14ac:dyDescent="0.4"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</row>
    <row r="2" spans="2:20" ht="45" customHeight="1" thickBot="1" x14ac:dyDescent="0.5">
      <c r="B2" s="782" t="s">
        <v>351</v>
      </c>
      <c r="C2" s="783"/>
      <c r="D2" s="783"/>
      <c r="E2" s="783"/>
      <c r="F2" s="783"/>
      <c r="G2" s="783"/>
      <c r="H2" s="783"/>
      <c r="I2" s="783"/>
      <c r="J2" s="783"/>
      <c r="K2" s="783"/>
      <c r="L2" s="783"/>
      <c r="M2" s="783"/>
      <c r="N2" s="783"/>
      <c r="O2" s="783"/>
      <c r="P2" s="783"/>
      <c r="Q2" s="783"/>
      <c r="R2" s="784"/>
    </row>
    <row r="3" spans="2:20" ht="21" customHeight="1" thickBot="1" x14ac:dyDescent="0.4">
      <c r="B3" s="257" t="s">
        <v>1</v>
      </c>
      <c r="C3" s="286" t="str">
        <f>'Manuel d''utilisation'!C3</f>
        <v xml:space="preserve">BOF_SL_7051: Chaussée de Gand 311 à 1081 Koekelberg  </v>
      </c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9"/>
      <c r="S3" s="288"/>
      <c r="T3" s="288"/>
    </row>
    <row r="4" spans="2:20" ht="17.399999999999999" customHeight="1" x14ac:dyDescent="0.35">
      <c r="B4" s="785" t="s">
        <v>278</v>
      </c>
      <c r="C4" s="786"/>
      <c r="D4" s="785" t="s">
        <v>279</v>
      </c>
      <c r="E4" s="787"/>
      <c r="F4" s="787"/>
      <c r="G4" s="787"/>
      <c r="H4" s="787"/>
      <c r="I4" s="787"/>
      <c r="J4" s="785" t="s">
        <v>280</v>
      </c>
      <c r="K4" s="787"/>
      <c r="L4" s="787"/>
      <c r="M4" s="787"/>
      <c r="N4" s="787"/>
      <c r="O4" s="787"/>
      <c r="P4" s="787"/>
      <c r="Q4" s="787"/>
      <c r="R4" s="786"/>
    </row>
    <row r="5" spans="2:20" ht="165.6" thickBot="1" x14ac:dyDescent="0.4">
      <c r="B5" s="252" t="s">
        <v>191</v>
      </c>
      <c r="C5" s="212" t="s">
        <v>337</v>
      </c>
      <c r="D5" s="258" t="s">
        <v>227</v>
      </c>
      <c r="E5" s="211" t="s">
        <v>338</v>
      </c>
      <c r="F5" s="211" t="s">
        <v>193</v>
      </c>
      <c r="G5" s="176" t="s">
        <v>194</v>
      </c>
      <c r="H5" s="176" t="s">
        <v>195</v>
      </c>
      <c r="I5" s="285" t="s">
        <v>184</v>
      </c>
      <c r="J5" s="216" t="s">
        <v>282</v>
      </c>
      <c r="K5" s="208" t="s">
        <v>283</v>
      </c>
      <c r="L5" s="174" t="s">
        <v>197</v>
      </c>
      <c r="M5" s="175" t="s">
        <v>158</v>
      </c>
      <c r="N5" s="175" t="s">
        <v>159</v>
      </c>
      <c r="O5" s="175" t="s">
        <v>160</v>
      </c>
      <c r="P5" s="175" t="s">
        <v>161</v>
      </c>
      <c r="Q5" s="175" t="s">
        <v>284</v>
      </c>
      <c r="R5" s="555" t="s">
        <v>162</v>
      </c>
    </row>
    <row r="6" spans="2:20" ht="21" customHeight="1" thickBot="1" x14ac:dyDescent="0.4">
      <c r="B6" s="774" t="s">
        <v>229</v>
      </c>
      <c r="C6" s="775"/>
      <c r="D6" s="775"/>
      <c r="E6" s="775"/>
      <c r="F6" s="775"/>
      <c r="G6" s="775"/>
      <c r="H6" s="775"/>
      <c r="I6" s="775"/>
      <c r="J6" s="540"/>
      <c r="K6" s="540"/>
      <c r="L6" s="540"/>
      <c r="M6" s="540"/>
      <c r="N6" s="540"/>
      <c r="O6" s="540"/>
      <c r="P6" s="540"/>
      <c r="Q6" s="540"/>
      <c r="R6" s="541"/>
    </row>
    <row r="7" spans="2:20" x14ac:dyDescent="0.35">
      <c r="B7" s="259"/>
      <c r="C7" s="260"/>
      <c r="D7" s="261"/>
      <c r="E7" s="262"/>
      <c r="F7" s="262"/>
      <c r="G7" s="262"/>
      <c r="H7" s="262"/>
      <c r="I7" s="260"/>
      <c r="J7" s="263"/>
      <c r="K7" s="290"/>
      <c r="L7" s="290"/>
      <c r="M7" s="264"/>
      <c r="N7" s="264"/>
      <c r="O7" s="264"/>
      <c r="P7" s="264"/>
      <c r="Q7" s="264"/>
      <c r="R7" s="265"/>
    </row>
    <row r="8" spans="2:20" x14ac:dyDescent="0.35">
      <c r="B8" s="240"/>
      <c r="C8" s="246"/>
      <c r="D8" s="266"/>
      <c r="E8" s="242"/>
      <c r="F8" s="242"/>
      <c r="G8" s="242"/>
      <c r="H8" s="242"/>
      <c r="I8" s="246"/>
      <c r="J8" s="148"/>
      <c r="K8" s="111"/>
      <c r="L8" s="111"/>
      <c r="M8" s="112"/>
      <c r="N8" s="112"/>
      <c r="O8" s="112"/>
      <c r="P8" s="112"/>
      <c r="Q8" s="112"/>
      <c r="R8" s="113"/>
    </row>
    <row r="9" spans="2:20" x14ac:dyDescent="0.35">
      <c r="B9" s="240"/>
      <c r="C9" s="246"/>
      <c r="D9" s="266"/>
      <c r="E9" s="242"/>
      <c r="F9" s="242"/>
      <c r="G9" s="242"/>
      <c r="H9" s="242"/>
      <c r="I9" s="246"/>
      <c r="J9" s="148"/>
      <c r="K9" s="111"/>
      <c r="L9" s="111"/>
      <c r="M9" s="112"/>
      <c r="N9" s="112"/>
      <c r="O9" s="112"/>
      <c r="P9" s="112"/>
      <c r="Q9" s="112"/>
      <c r="R9" s="113"/>
    </row>
    <row r="10" spans="2:20" x14ac:dyDescent="0.35">
      <c r="B10" s="240"/>
      <c r="C10" s="246"/>
      <c r="D10" s="266"/>
      <c r="E10" s="242"/>
      <c r="F10" s="242"/>
      <c r="G10" s="242"/>
      <c r="H10" s="242"/>
      <c r="I10" s="246"/>
      <c r="J10" s="148"/>
      <c r="K10" s="111"/>
      <c r="L10" s="111"/>
      <c r="M10" s="112"/>
      <c r="N10" s="112"/>
      <c r="O10" s="112"/>
      <c r="P10" s="112"/>
      <c r="Q10" s="112"/>
      <c r="R10" s="113"/>
    </row>
    <row r="11" spans="2:20" x14ac:dyDescent="0.35">
      <c r="B11" s="240"/>
      <c r="C11" s="246"/>
      <c r="D11" s="266"/>
      <c r="E11" s="242"/>
      <c r="F11" s="242"/>
      <c r="G11" s="242"/>
      <c r="H11" s="242"/>
      <c r="I11" s="246"/>
      <c r="J11" s="148"/>
      <c r="K11" s="111"/>
      <c r="L11" s="111"/>
      <c r="M11" s="112"/>
      <c r="N11" s="112"/>
      <c r="O11" s="112"/>
      <c r="P11" s="112"/>
      <c r="Q11" s="112"/>
      <c r="R11" s="113"/>
    </row>
    <row r="12" spans="2:20" x14ac:dyDescent="0.35">
      <c r="B12" s="240"/>
      <c r="C12" s="246"/>
      <c r="D12" s="266"/>
      <c r="E12" s="242"/>
      <c r="F12" s="242"/>
      <c r="G12" s="242"/>
      <c r="H12" s="242"/>
      <c r="I12" s="246"/>
      <c r="J12" s="148"/>
      <c r="K12" s="111"/>
      <c r="L12" s="111"/>
      <c r="M12" s="112"/>
      <c r="N12" s="112"/>
      <c r="O12" s="112"/>
      <c r="P12" s="112"/>
      <c r="Q12" s="112"/>
      <c r="R12" s="113"/>
    </row>
    <row r="13" spans="2:20" x14ac:dyDescent="0.35">
      <c r="B13" s="240"/>
      <c r="C13" s="246"/>
      <c r="D13" s="266"/>
      <c r="E13" s="242"/>
      <c r="F13" s="242"/>
      <c r="G13" s="242"/>
      <c r="H13" s="242"/>
      <c r="I13" s="246"/>
      <c r="J13" s="148"/>
      <c r="K13" s="111"/>
      <c r="L13" s="111"/>
      <c r="M13" s="112"/>
      <c r="N13" s="112"/>
      <c r="O13" s="112"/>
      <c r="P13" s="112"/>
      <c r="Q13" s="112"/>
      <c r="R13" s="113"/>
    </row>
    <row r="14" spans="2:20" ht="15" thickBot="1" x14ac:dyDescent="0.4">
      <c r="B14" s="240"/>
      <c r="C14" s="246"/>
      <c r="D14" s="266"/>
      <c r="E14" s="242"/>
      <c r="F14" s="242"/>
      <c r="G14" s="242"/>
      <c r="H14" s="242"/>
      <c r="I14" s="246"/>
      <c r="J14" s="148"/>
      <c r="K14" s="111"/>
      <c r="L14" s="111"/>
      <c r="M14" s="112"/>
      <c r="N14" s="112"/>
      <c r="O14" s="112"/>
      <c r="P14" s="112"/>
      <c r="Q14" s="112"/>
      <c r="R14" s="113"/>
    </row>
    <row r="15" spans="2:20" ht="15.6" customHeight="1" thickBot="1" x14ac:dyDescent="0.4">
      <c r="B15" s="774" t="s">
        <v>231</v>
      </c>
      <c r="C15" s="775"/>
      <c r="D15" s="775"/>
      <c r="E15" s="775"/>
      <c r="F15" s="775"/>
      <c r="G15" s="775"/>
      <c r="H15" s="775"/>
      <c r="I15" s="775"/>
      <c r="J15" s="540"/>
      <c r="K15" s="540"/>
      <c r="L15" s="540"/>
      <c r="M15" s="540"/>
      <c r="N15" s="540"/>
      <c r="O15" s="540"/>
      <c r="P15" s="540"/>
      <c r="Q15" s="540"/>
      <c r="R15" s="541"/>
    </row>
    <row r="16" spans="2:20" x14ac:dyDescent="0.35">
      <c r="B16" s="240"/>
      <c r="C16" s="246"/>
      <c r="D16" s="266"/>
      <c r="E16" s="242"/>
      <c r="F16" s="242"/>
      <c r="G16" s="242"/>
      <c r="H16" s="242"/>
      <c r="I16" s="246"/>
      <c r="J16" s="148"/>
      <c r="K16" s="111"/>
      <c r="L16" s="111"/>
      <c r="M16" s="112"/>
      <c r="N16" s="112"/>
      <c r="O16" s="112"/>
      <c r="P16" s="112"/>
      <c r="Q16" s="112"/>
      <c r="R16" s="113"/>
    </row>
    <row r="17" spans="2:18" x14ac:dyDescent="0.35">
      <c r="B17" s="240"/>
      <c r="C17" s="246"/>
      <c r="D17" s="266"/>
      <c r="E17" s="242"/>
      <c r="F17" s="242"/>
      <c r="G17" s="242"/>
      <c r="H17" s="242"/>
      <c r="I17" s="246"/>
      <c r="J17" s="148"/>
      <c r="K17" s="111"/>
      <c r="L17" s="111"/>
      <c r="M17" s="112"/>
      <c r="N17" s="112"/>
      <c r="O17" s="112"/>
      <c r="P17" s="112"/>
      <c r="Q17" s="112"/>
      <c r="R17" s="113"/>
    </row>
    <row r="18" spans="2:18" x14ac:dyDescent="0.35">
      <c r="B18" s="240"/>
      <c r="C18" s="246"/>
      <c r="D18" s="266"/>
      <c r="E18" s="242"/>
      <c r="F18" s="242"/>
      <c r="G18" s="242"/>
      <c r="H18" s="242"/>
      <c r="I18" s="246"/>
      <c r="J18" s="148"/>
      <c r="K18" s="111"/>
      <c r="L18" s="111"/>
      <c r="M18" s="112"/>
      <c r="N18" s="112"/>
      <c r="O18" s="112"/>
      <c r="P18" s="112"/>
      <c r="Q18" s="112"/>
      <c r="R18" s="113"/>
    </row>
    <row r="19" spans="2:18" x14ac:dyDescent="0.35">
      <c r="B19" s="240"/>
      <c r="C19" s="246"/>
      <c r="D19" s="266"/>
      <c r="E19" s="242"/>
      <c r="F19" s="242"/>
      <c r="G19" s="242"/>
      <c r="H19" s="242"/>
      <c r="I19" s="246"/>
      <c r="J19" s="148"/>
      <c r="K19" s="111"/>
      <c r="L19" s="111"/>
      <c r="M19" s="112"/>
      <c r="N19" s="112"/>
      <c r="O19" s="112"/>
      <c r="P19" s="112"/>
      <c r="Q19" s="112"/>
      <c r="R19" s="113"/>
    </row>
    <row r="20" spans="2:18" x14ac:dyDescent="0.35">
      <c r="B20" s="240"/>
      <c r="C20" s="246"/>
      <c r="D20" s="266"/>
      <c r="E20" s="242"/>
      <c r="F20" s="242"/>
      <c r="G20" s="242"/>
      <c r="H20" s="242"/>
      <c r="I20" s="246"/>
      <c r="J20" s="148"/>
      <c r="K20" s="111"/>
      <c r="L20" s="111"/>
      <c r="M20" s="112"/>
      <c r="N20" s="112"/>
      <c r="O20" s="112"/>
      <c r="P20" s="112"/>
      <c r="Q20" s="112"/>
      <c r="R20" s="113"/>
    </row>
    <row r="21" spans="2:18" x14ac:dyDescent="0.35">
      <c r="B21" s="240"/>
      <c r="C21" s="246"/>
      <c r="D21" s="266"/>
      <c r="E21" s="242"/>
      <c r="F21" s="242"/>
      <c r="G21" s="242"/>
      <c r="H21" s="242"/>
      <c r="I21" s="246"/>
      <c r="J21" s="148"/>
      <c r="K21" s="111"/>
      <c r="L21" s="111"/>
      <c r="M21" s="112"/>
      <c r="N21" s="112"/>
      <c r="O21" s="112"/>
      <c r="P21" s="112"/>
      <c r="Q21" s="112"/>
      <c r="R21" s="113"/>
    </row>
    <row r="22" spans="2:18" x14ac:dyDescent="0.35">
      <c r="B22" s="240"/>
      <c r="C22" s="246"/>
      <c r="D22" s="266"/>
      <c r="E22" s="242"/>
      <c r="F22" s="242"/>
      <c r="G22" s="242"/>
      <c r="H22" s="242"/>
      <c r="I22" s="246"/>
      <c r="J22" s="148"/>
      <c r="K22" s="111"/>
      <c r="L22" s="111"/>
      <c r="M22" s="112"/>
      <c r="N22" s="112"/>
      <c r="O22" s="112"/>
      <c r="P22" s="112"/>
      <c r="Q22" s="112"/>
      <c r="R22" s="113"/>
    </row>
    <row r="23" spans="2:18" x14ac:dyDescent="0.35">
      <c r="B23" s="240"/>
      <c r="C23" s="246"/>
      <c r="D23" s="266"/>
      <c r="E23" s="242"/>
      <c r="F23" s="242"/>
      <c r="G23" s="242"/>
      <c r="H23" s="242"/>
      <c r="I23" s="246"/>
      <c r="J23" s="148"/>
      <c r="K23" s="111"/>
      <c r="L23" s="111"/>
      <c r="M23" s="112"/>
      <c r="N23" s="112"/>
      <c r="O23" s="112"/>
      <c r="P23" s="112"/>
      <c r="Q23" s="112"/>
      <c r="R23" s="113"/>
    </row>
    <row r="24" spans="2:18" x14ac:dyDescent="0.35">
      <c r="B24" s="240"/>
      <c r="C24" s="246"/>
      <c r="D24" s="266"/>
      <c r="E24" s="242"/>
      <c r="F24" s="242"/>
      <c r="G24" s="242"/>
      <c r="H24" s="242"/>
      <c r="I24" s="246"/>
      <c r="J24" s="148"/>
      <c r="K24" s="111"/>
      <c r="L24" s="111"/>
      <c r="M24" s="112"/>
      <c r="N24" s="112"/>
      <c r="O24" s="112"/>
      <c r="P24" s="112"/>
      <c r="Q24" s="112"/>
      <c r="R24" s="113"/>
    </row>
    <row r="25" spans="2:18" x14ac:dyDescent="0.35">
      <c r="B25" s="240"/>
      <c r="C25" s="246"/>
      <c r="D25" s="266"/>
      <c r="E25" s="242"/>
      <c r="F25" s="242"/>
      <c r="G25" s="242"/>
      <c r="H25" s="242"/>
      <c r="I25" s="246"/>
      <c r="J25" s="148"/>
      <c r="K25" s="111"/>
      <c r="L25" s="111"/>
      <c r="M25" s="112"/>
      <c r="N25" s="112"/>
      <c r="O25" s="112"/>
      <c r="P25" s="112"/>
      <c r="Q25" s="112"/>
      <c r="R25" s="113"/>
    </row>
    <row r="26" spans="2:18" x14ac:dyDescent="0.35">
      <c r="B26" s="240"/>
      <c r="C26" s="246"/>
      <c r="D26" s="266"/>
      <c r="E26" s="242"/>
      <c r="F26" s="242"/>
      <c r="G26" s="242"/>
      <c r="H26" s="242"/>
      <c r="I26" s="246"/>
      <c r="J26" s="148"/>
      <c r="K26" s="111"/>
      <c r="L26" s="111"/>
      <c r="M26" s="112"/>
      <c r="N26" s="112"/>
      <c r="O26" s="112"/>
      <c r="P26" s="112"/>
      <c r="Q26" s="112"/>
      <c r="R26" s="113"/>
    </row>
    <row r="27" spans="2:18" x14ac:dyDescent="0.35">
      <c r="B27" s="240"/>
      <c r="C27" s="246"/>
      <c r="D27" s="266"/>
      <c r="E27" s="242"/>
      <c r="F27" s="242"/>
      <c r="G27" s="242"/>
      <c r="H27" s="242"/>
      <c r="I27" s="246"/>
      <c r="J27" s="148"/>
      <c r="K27" s="111"/>
      <c r="L27" s="111"/>
      <c r="M27" s="112"/>
      <c r="N27" s="112"/>
      <c r="O27" s="112"/>
      <c r="P27" s="112"/>
      <c r="Q27" s="112"/>
      <c r="R27" s="113"/>
    </row>
    <row r="28" spans="2:18" x14ac:dyDescent="0.35">
      <c r="B28" s="240"/>
      <c r="C28" s="246"/>
      <c r="D28" s="266"/>
      <c r="E28" s="242"/>
      <c r="F28" s="242"/>
      <c r="G28" s="242"/>
      <c r="H28" s="242"/>
      <c r="I28" s="246"/>
      <c r="J28" s="148"/>
      <c r="K28" s="111"/>
      <c r="L28" s="111"/>
      <c r="M28" s="112"/>
      <c r="N28" s="112"/>
      <c r="O28" s="112"/>
      <c r="P28" s="112"/>
      <c r="Q28" s="112"/>
      <c r="R28" s="113"/>
    </row>
    <row r="29" spans="2:18" ht="15" thickBot="1" x14ac:dyDescent="0.4">
      <c r="B29" s="240"/>
      <c r="C29" s="246"/>
      <c r="D29" s="267"/>
      <c r="E29" s="245"/>
      <c r="F29" s="245"/>
      <c r="G29" s="245"/>
      <c r="H29" s="245"/>
      <c r="I29" s="251"/>
      <c r="J29" s="268"/>
      <c r="K29" s="291"/>
      <c r="L29" s="291"/>
      <c r="M29" s="269"/>
      <c r="N29" s="269"/>
      <c r="O29" s="269"/>
      <c r="P29" s="269"/>
      <c r="Q29" s="269"/>
      <c r="R29" s="270"/>
    </row>
    <row r="30" spans="2:18" ht="21" customHeight="1" thickBot="1" x14ac:dyDescent="0.4">
      <c r="B30" s="774" t="s">
        <v>230</v>
      </c>
      <c r="C30" s="775"/>
      <c r="D30" s="775"/>
      <c r="E30" s="775"/>
      <c r="F30" s="775"/>
      <c r="G30" s="775"/>
      <c r="H30" s="775"/>
      <c r="I30" s="775"/>
      <c r="J30" s="540"/>
      <c r="K30" s="540"/>
      <c r="L30" s="540"/>
      <c r="M30" s="540"/>
      <c r="N30" s="540"/>
      <c r="O30" s="540"/>
      <c r="P30" s="540"/>
      <c r="Q30" s="540"/>
      <c r="R30" s="541"/>
    </row>
    <row r="31" spans="2:18" x14ac:dyDescent="0.35">
      <c r="B31" s="243"/>
      <c r="C31" s="271"/>
      <c r="D31" s="272"/>
      <c r="E31" s="241"/>
      <c r="F31" s="241"/>
      <c r="G31" s="241"/>
      <c r="H31" s="241"/>
      <c r="I31" s="241"/>
      <c r="J31" s="263"/>
      <c r="K31" s="290"/>
      <c r="L31" s="290"/>
      <c r="M31" s="264"/>
      <c r="N31" s="264"/>
      <c r="O31" s="264"/>
      <c r="P31" s="264"/>
      <c r="Q31" s="264"/>
      <c r="R31" s="265"/>
    </row>
    <row r="32" spans="2:18" x14ac:dyDescent="0.35">
      <c r="B32" s="240"/>
      <c r="C32" s="273"/>
      <c r="D32" s="266"/>
      <c r="E32" s="242"/>
      <c r="F32" s="242"/>
      <c r="G32" s="242"/>
      <c r="H32" s="242"/>
      <c r="I32" s="242"/>
      <c r="J32" s="148"/>
      <c r="K32" s="111"/>
      <c r="L32" s="111"/>
      <c r="M32" s="112"/>
      <c r="N32" s="112"/>
      <c r="O32" s="112"/>
      <c r="P32" s="112"/>
      <c r="Q32" s="112"/>
      <c r="R32" s="113"/>
    </row>
    <row r="33" spans="2:18" x14ac:dyDescent="0.35">
      <c r="B33" s="248"/>
      <c r="C33" s="250"/>
      <c r="D33" s="274"/>
      <c r="E33" s="249"/>
      <c r="F33" s="249"/>
      <c r="G33" s="249"/>
      <c r="H33" s="249"/>
      <c r="I33" s="242"/>
      <c r="J33" s="148"/>
      <c r="K33" s="111"/>
      <c r="L33" s="111"/>
      <c r="M33" s="112"/>
      <c r="N33" s="112"/>
      <c r="O33" s="112"/>
      <c r="P33" s="112"/>
      <c r="Q33" s="112"/>
      <c r="R33" s="113"/>
    </row>
    <row r="34" spans="2:18" x14ac:dyDescent="0.35">
      <c r="B34" s="248"/>
      <c r="C34" s="250"/>
      <c r="D34" s="274"/>
      <c r="E34" s="249"/>
      <c r="F34" s="249"/>
      <c r="G34" s="249"/>
      <c r="H34" s="249"/>
      <c r="I34" s="242"/>
      <c r="J34" s="148"/>
      <c r="K34" s="111"/>
      <c r="L34" s="111"/>
      <c r="M34" s="112"/>
      <c r="N34" s="112"/>
      <c r="O34" s="112"/>
      <c r="P34" s="112"/>
      <c r="Q34" s="112"/>
      <c r="R34" s="113"/>
    </row>
    <row r="35" spans="2:18" x14ac:dyDescent="0.35">
      <c r="B35" s="248"/>
      <c r="C35" s="250"/>
      <c r="D35" s="274"/>
      <c r="E35" s="249"/>
      <c r="F35" s="249"/>
      <c r="G35" s="249"/>
      <c r="H35" s="249"/>
      <c r="I35" s="242"/>
      <c r="J35" s="148"/>
      <c r="K35" s="111"/>
      <c r="L35" s="111"/>
      <c r="M35" s="112"/>
      <c r="N35" s="112"/>
      <c r="O35" s="112"/>
      <c r="P35" s="112"/>
      <c r="Q35" s="112"/>
      <c r="R35" s="113"/>
    </row>
    <row r="36" spans="2:18" x14ac:dyDescent="0.35">
      <c r="B36" s="248"/>
      <c r="C36" s="250"/>
      <c r="D36" s="274"/>
      <c r="E36" s="249"/>
      <c r="F36" s="249"/>
      <c r="G36" s="249"/>
      <c r="H36" s="249"/>
      <c r="I36" s="242"/>
      <c r="J36" s="148"/>
      <c r="K36" s="111"/>
      <c r="L36" s="111"/>
      <c r="M36" s="112"/>
      <c r="N36" s="112"/>
      <c r="O36" s="112"/>
      <c r="P36" s="112"/>
      <c r="Q36" s="112"/>
      <c r="R36" s="113"/>
    </row>
    <row r="37" spans="2:18" x14ac:dyDescent="0.35">
      <c r="B37" s="240"/>
      <c r="C37" s="273"/>
      <c r="D37" s="266"/>
      <c r="E37" s="242"/>
      <c r="F37" s="242"/>
      <c r="G37" s="242"/>
      <c r="H37" s="242"/>
      <c r="I37" s="242"/>
      <c r="J37" s="148"/>
      <c r="K37" s="111"/>
      <c r="L37" s="111"/>
      <c r="M37" s="112"/>
      <c r="N37" s="112"/>
      <c r="O37" s="112"/>
      <c r="P37" s="112"/>
      <c r="Q37" s="112"/>
      <c r="R37" s="113"/>
    </row>
    <row r="38" spans="2:18" x14ac:dyDescent="0.35">
      <c r="B38" s="248"/>
      <c r="C38" s="250"/>
      <c r="D38" s="274"/>
      <c r="E38" s="249"/>
      <c r="F38" s="249"/>
      <c r="G38" s="249"/>
      <c r="H38" s="249"/>
      <c r="I38" s="242"/>
      <c r="J38" s="148"/>
      <c r="K38" s="111"/>
      <c r="L38" s="111"/>
      <c r="M38" s="112"/>
      <c r="N38" s="112"/>
      <c r="O38" s="112"/>
      <c r="P38" s="112"/>
      <c r="Q38" s="112"/>
      <c r="R38" s="113"/>
    </row>
    <row r="39" spans="2:18" x14ac:dyDescent="0.35">
      <c r="B39" s="248"/>
      <c r="C39" s="250"/>
      <c r="D39" s="274"/>
      <c r="E39" s="249"/>
      <c r="F39" s="249"/>
      <c r="G39" s="249"/>
      <c r="H39" s="249"/>
      <c r="I39" s="242"/>
      <c r="J39" s="148"/>
      <c r="K39" s="111"/>
      <c r="L39" s="111"/>
      <c r="M39" s="112"/>
      <c r="N39" s="112"/>
      <c r="O39" s="112"/>
      <c r="P39" s="112"/>
      <c r="Q39" s="112"/>
      <c r="R39" s="113"/>
    </row>
    <row r="40" spans="2:18" x14ac:dyDescent="0.35">
      <c r="B40" s="248"/>
      <c r="C40" s="250"/>
      <c r="D40" s="274"/>
      <c r="E40" s="249"/>
      <c r="F40" s="249"/>
      <c r="G40" s="249"/>
      <c r="H40" s="249"/>
      <c r="I40" s="242"/>
      <c r="J40" s="148"/>
      <c r="K40" s="111"/>
      <c r="L40" s="111"/>
      <c r="M40" s="112"/>
      <c r="N40" s="112"/>
      <c r="O40" s="112"/>
      <c r="P40" s="112"/>
      <c r="Q40" s="112"/>
      <c r="R40" s="113"/>
    </row>
    <row r="41" spans="2:18" x14ac:dyDescent="0.35">
      <c r="B41" s="248"/>
      <c r="C41" s="250"/>
      <c r="D41" s="274"/>
      <c r="E41" s="249"/>
      <c r="F41" s="249"/>
      <c r="G41" s="249"/>
      <c r="H41" s="249"/>
      <c r="I41" s="242"/>
      <c r="J41" s="148"/>
      <c r="K41" s="111"/>
      <c r="L41" s="111"/>
      <c r="M41" s="112"/>
      <c r="N41" s="112"/>
      <c r="O41" s="112"/>
      <c r="P41" s="112"/>
      <c r="Q41" s="112"/>
      <c r="R41" s="113"/>
    </row>
    <row r="42" spans="2:18" ht="15" thickBot="1" x14ac:dyDescent="0.4">
      <c r="B42" s="244"/>
      <c r="C42" s="251"/>
      <c r="D42" s="267"/>
      <c r="E42" s="245"/>
      <c r="F42" s="245"/>
      <c r="G42" s="245"/>
      <c r="H42" s="245"/>
      <c r="I42" s="245"/>
      <c r="J42" s="268"/>
      <c r="K42" s="291"/>
      <c r="L42" s="291"/>
      <c r="M42" s="269"/>
      <c r="N42" s="269"/>
      <c r="O42" s="269"/>
      <c r="P42" s="269"/>
      <c r="Q42" s="269"/>
      <c r="R42" s="270"/>
    </row>
    <row r="43" spans="2:18" ht="15" thickBot="1" x14ac:dyDescent="0.4">
      <c r="B43" s="234" t="s">
        <v>165</v>
      </c>
      <c r="C43" s="247"/>
      <c r="D43" s="247"/>
      <c r="E43" s="247"/>
      <c r="F43" s="247"/>
      <c r="G43" s="247"/>
      <c r="H43" s="247"/>
      <c r="I43" s="247"/>
      <c r="J43" s="234"/>
      <c r="K43" s="234"/>
      <c r="L43" s="234"/>
      <c r="M43" s="234"/>
      <c r="N43" s="234"/>
      <c r="O43" s="234"/>
      <c r="P43" s="234"/>
      <c r="Q43" s="234"/>
      <c r="R43" s="234"/>
    </row>
    <row r="44" spans="2:18" ht="17.399999999999999" x14ac:dyDescent="0.35">
      <c r="B44" s="737" t="s">
        <v>236</v>
      </c>
      <c r="C44" s="738"/>
      <c r="D44" s="738"/>
      <c r="E44" s="738"/>
      <c r="F44" s="776" t="s">
        <v>246</v>
      </c>
      <c r="G44" s="776"/>
      <c r="H44" s="776"/>
      <c r="I44" s="777"/>
      <c r="J44" s="542">
        <v>120</v>
      </c>
      <c r="K44" s="543">
        <v>400</v>
      </c>
      <c r="L44" s="225">
        <v>500</v>
      </c>
      <c r="M44" s="193">
        <v>120</v>
      </c>
      <c r="N44" s="193">
        <v>5500</v>
      </c>
      <c r="O44" s="193">
        <v>3400</v>
      </c>
      <c r="P44" s="193">
        <v>3300</v>
      </c>
      <c r="Q44" s="193">
        <v>300</v>
      </c>
      <c r="R44" s="194">
        <v>125</v>
      </c>
    </row>
    <row r="45" spans="2:18" ht="18" customHeight="1" x14ac:dyDescent="0.35">
      <c r="B45" s="217" t="s">
        <v>237</v>
      </c>
      <c r="C45" s="195"/>
      <c r="D45" s="195"/>
      <c r="E45" s="195"/>
      <c r="F45" s="778" t="s">
        <v>285</v>
      </c>
      <c r="G45" s="778"/>
      <c r="H45" s="778"/>
      <c r="I45" s="779"/>
      <c r="J45" s="544">
        <v>60</v>
      </c>
      <c r="K45" s="545">
        <v>200</v>
      </c>
      <c r="L45" s="539"/>
      <c r="M45" s="275"/>
      <c r="N45" s="275"/>
      <c r="O45" s="275"/>
      <c r="P45" s="275"/>
      <c r="Q45" s="554">
        <v>20</v>
      </c>
      <c r="R45" s="276"/>
    </row>
    <row r="46" spans="2:18" ht="15.6" thickBot="1" x14ac:dyDescent="0.4">
      <c r="B46" s="197" t="s">
        <v>238</v>
      </c>
      <c r="C46" s="198"/>
      <c r="D46" s="198"/>
      <c r="E46" s="198"/>
      <c r="F46" s="780" t="s">
        <v>247</v>
      </c>
      <c r="G46" s="780"/>
      <c r="H46" s="780"/>
      <c r="I46" s="781"/>
      <c r="J46" s="277"/>
      <c r="K46" s="280"/>
      <c r="L46" s="292">
        <v>50</v>
      </c>
      <c r="M46" s="278">
        <v>10</v>
      </c>
      <c r="N46" s="278">
        <v>20</v>
      </c>
      <c r="O46" s="278">
        <v>50</v>
      </c>
      <c r="P46" s="278">
        <v>20</v>
      </c>
      <c r="Q46" s="279"/>
      <c r="R46" s="280">
        <v>14</v>
      </c>
    </row>
    <row r="47" spans="2:18" x14ac:dyDescent="0.35">
      <c r="B47" s="224" t="s">
        <v>201</v>
      </c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</row>
    <row r="48" spans="2:18" x14ac:dyDescent="0.35">
      <c r="B48" s="224" t="s">
        <v>202</v>
      </c>
      <c r="C48" s="23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</row>
    <row r="49" spans="2:2" x14ac:dyDescent="0.35">
      <c r="B49" s="1" t="s">
        <v>328</v>
      </c>
    </row>
  </sheetData>
  <sheetProtection sheet="1" formatCells="0" insertColumns="0" insertRows="0" selectLockedCells="1" sort="0" autoFilter="0" pivotTables="0"/>
  <mergeCells count="11">
    <mergeCell ref="B2:R2"/>
    <mergeCell ref="B4:C4"/>
    <mergeCell ref="D4:I4"/>
    <mergeCell ref="J4:R4"/>
    <mergeCell ref="B6:I6"/>
    <mergeCell ref="B15:I15"/>
    <mergeCell ref="F44:I44"/>
    <mergeCell ref="F45:I45"/>
    <mergeCell ref="F46:I46"/>
    <mergeCell ref="B44:E44"/>
    <mergeCell ref="B30:I30"/>
  </mergeCells>
  <conditionalFormatting sqref="J7:R42">
    <cfRule type="cellIs" priority="1" stopIfTrue="1" operator="equal">
      <formula>""</formula>
    </cfRule>
    <cfRule type="containsText" priority="2" stopIfTrue="1" operator="containsText" text="&lt;">
      <formula>NOT(ISERROR(SEARCH("&lt;",J7)))</formula>
    </cfRule>
    <cfRule type="cellIs" dxfId="2" priority="3" operator="greaterThan">
      <formula>J$44</formula>
    </cfRule>
  </conditionalFormatting>
  <conditionalFormatting sqref="J7:K42 Q7:Q42">
    <cfRule type="cellIs" dxfId="1" priority="4" operator="greaterThan">
      <formula>J$45</formula>
    </cfRule>
  </conditionalFormatting>
  <conditionalFormatting sqref="L7:P42 R7:R42">
    <cfRule type="cellIs" dxfId="0" priority="5" operator="greaterThan">
      <formula>L$46</formula>
    </cfRule>
  </conditionalFormatting>
  <pageMargins left="0.70866141732283472" right="0.70866141732283472" top="0.74803149606299213" bottom="0.74803149606299213" header="0.31496062992125984" footer="0.31496062992125984"/>
  <pageSetup paperSize="9" scale="52" orientation="landscape" r:id="rId1"/>
  <headerFooter>
    <oddHeader>&amp;C&amp;"Trebuchet MS,Standaard"&amp;F</oddHeader>
    <oddFooter>&amp;L&amp;"Trebuchet MS,Standaard"Date d'impression: &amp;D&amp;R&amp;"Trebuchet MS,Standaard"p.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7D059-66E1-4CE9-8A63-6798DA78FC33}">
  <dimension ref="A1:F19"/>
  <sheetViews>
    <sheetView zoomScaleNormal="100" workbookViewId="0">
      <selection activeCell="E3" sqref="E3"/>
    </sheetView>
  </sheetViews>
  <sheetFormatPr defaultColWidth="9.109375" defaultRowHeight="15" x14ac:dyDescent="0.35"/>
  <cols>
    <col min="1" max="1" width="9" style="565" bestFit="1" customWidth="1"/>
    <col min="2" max="2" width="8.88671875" style="565"/>
    <col min="3" max="3" width="12.33203125" style="565" bestFit="1" customWidth="1"/>
    <col min="4" max="4" width="11.33203125" style="565" bestFit="1" customWidth="1"/>
    <col min="5" max="5" width="45.88671875" style="565" customWidth="1"/>
    <col min="6" max="6" width="8.88671875" style="565" customWidth="1"/>
    <col min="7" max="16384" width="9.109375" style="566"/>
  </cols>
  <sheetData>
    <row r="1" spans="1:5" x14ac:dyDescent="0.35">
      <c r="A1" s="564" t="s">
        <v>365</v>
      </c>
      <c r="B1" s="564" t="s">
        <v>366</v>
      </c>
      <c r="C1" s="564" t="s">
        <v>367</v>
      </c>
      <c r="D1" s="564" t="s">
        <v>368</v>
      </c>
      <c r="E1" s="564" t="s">
        <v>369</v>
      </c>
    </row>
    <row r="2" spans="1:5" x14ac:dyDescent="0.35">
      <c r="A2" s="564" t="s">
        <v>395</v>
      </c>
      <c r="B2" s="564" t="s">
        <v>396</v>
      </c>
      <c r="C2" s="564"/>
      <c r="D2" s="568">
        <v>44371</v>
      </c>
      <c r="E2" s="564" t="s">
        <v>397</v>
      </c>
    </row>
    <row r="3" spans="1:5" x14ac:dyDescent="0.35">
      <c r="A3" s="564" t="s">
        <v>393</v>
      </c>
      <c r="B3" s="564" t="s">
        <v>370</v>
      </c>
      <c r="C3" s="564" t="s">
        <v>380</v>
      </c>
      <c r="D3" s="568">
        <v>44238</v>
      </c>
      <c r="E3" s="564" t="s">
        <v>394</v>
      </c>
    </row>
    <row r="4" spans="1:5" x14ac:dyDescent="0.35">
      <c r="A4" s="564" t="s">
        <v>390</v>
      </c>
      <c r="B4" s="564" t="s">
        <v>372</v>
      </c>
      <c r="C4" s="564" t="s">
        <v>380</v>
      </c>
      <c r="D4" s="568">
        <v>44119</v>
      </c>
      <c r="E4" s="564" t="s">
        <v>391</v>
      </c>
    </row>
    <row r="5" spans="1:5" x14ac:dyDescent="0.35">
      <c r="A5" s="564"/>
      <c r="B5" s="564" t="s">
        <v>372</v>
      </c>
      <c r="C5" s="564" t="s">
        <v>380</v>
      </c>
      <c r="D5" s="568">
        <v>44000</v>
      </c>
      <c r="E5" s="564" t="s">
        <v>389</v>
      </c>
    </row>
    <row r="6" spans="1:5" x14ac:dyDescent="0.35">
      <c r="A6" s="564" t="s">
        <v>379</v>
      </c>
      <c r="B6" s="567" t="s">
        <v>370</v>
      </c>
      <c r="C6" s="567" t="s">
        <v>380</v>
      </c>
      <c r="D6" s="568">
        <v>43927</v>
      </c>
      <c r="E6" s="567" t="s">
        <v>381</v>
      </c>
    </row>
    <row r="7" spans="1:5" x14ac:dyDescent="0.35">
      <c r="A7" s="564"/>
      <c r="B7" s="564"/>
      <c r="C7" s="564"/>
      <c r="D7" s="568"/>
      <c r="E7" s="564"/>
    </row>
    <row r="8" spans="1:5" x14ac:dyDescent="0.35">
      <c r="A8" s="564">
        <v>1</v>
      </c>
      <c r="B8" s="564" t="s">
        <v>374</v>
      </c>
      <c r="C8" s="564"/>
      <c r="D8" s="568">
        <v>43924</v>
      </c>
      <c r="E8" s="564" t="s">
        <v>375</v>
      </c>
    </row>
    <row r="9" spans="1:5" x14ac:dyDescent="0.35">
      <c r="A9" s="564" t="s">
        <v>371</v>
      </c>
      <c r="B9" s="564" t="s">
        <v>372</v>
      </c>
      <c r="C9" s="564"/>
      <c r="D9" s="568">
        <v>43922</v>
      </c>
      <c r="E9" s="564" t="s">
        <v>373</v>
      </c>
    </row>
    <row r="10" spans="1:5" x14ac:dyDescent="0.35">
      <c r="A10" s="564"/>
      <c r="B10" s="564"/>
      <c r="C10" s="564"/>
      <c r="D10" s="564"/>
      <c r="E10" s="564"/>
    </row>
    <row r="11" spans="1:5" x14ac:dyDescent="0.35">
      <c r="A11" s="564"/>
      <c r="B11" s="564"/>
      <c r="C11" s="564"/>
      <c r="D11" s="564"/>
      <c r="E11" s="564"/>
    </row>
    <row r="12" spans="1:5" x14ac:dyDescent="0.35">
      <c r="A12" s="564"/>
      <c r="B12" s="564"/>
      <c r="C12" s="564"/>
      <c r="D12" s="564"/>
      <c r="E12" s="564"/>
    </row>
    <row r="13" spans="1:5" x14ac:dyDescent="0.35">
      <c r="A13" s="564"/>
      <c r="B13" s="564"/>
      <c r="C13" s="564"/>
      <c r="D13" s="564"/>
      <c r="E13" s="564"/>
    </row>
    <row r="14" spans="1:5" x14ac:dyDescent="0.35">
      <c r="A14" s="564"/>
      <c r="B14" s="564"/>
      <c r="C14" s="564"/>
      <c r="D14" s="564"/>
      <c r="E14" s="564"/>
    </row>
    <row r="15" spans="1:5" x14ac:dyDescent="0.35">
      <c r="A15" s="564"/>
      <c r="B15" s="564"/>
      <c r="C15" s="564"/>
      <c r="D15" s="564"/>
      <c r="E15" s="564"/>
    </row>
    <row r="16" spans="1:5" x14ac:dyDescent="0.35">
      <c r="A16" s="564"/>
      <c r="B16" s="564"/>
      <c r="C16" s="564"/>
      <c r="D16" s="564"/>
      <c r="E16" s="564"/>
    </row>
    <row r="17" spans="1:5" x14ac:dyDescent="0.35">
      <c r="A17" s="564"/>
      <c r="B17" s="564"/>
      <c r="C17" s="564"/>
      <c r="D17" s="564"/>
      <c r="E17" s="564"/>
    </row>
    <row r="18" spans="1:5" x14ac:dyDescent="0.35">
      <c r="A18" s="564"/>
      <c r="B18" s="564"/>
      <c r="C18" s="564"/>
      <c r="D18" s="564"/>
      <c r="E18" s="564"/>
    </row>
    <row r="19" spans="1:5" x14ac:dyDescent="0.35">
      <c r="A19" s="564"/>
      <c r="B19" s="564"/>
      <c r="C19" s="564"/>
      <c r="D19" s="564"/>
      <c r="E19" s="56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F5D42-10EC-4450-BB4D-91BC4588A5CF}">
  <sheetPr>
    <tabColor rgb="FF92D050"/>
    <pageSetUpPr fitToPage="1"/>
  </sheetPr>
  <dimension ref="A1:H50"/>
  <sheetViews>
    <sheetView topLeftCell="A7" zoomScale="80" zoomScaleNormal="80" zoomScaleSheetLayoutView="70" zoomScalePageLayoutView="30" workbookViewId="0">
      <selection activeCell="G26" sqref="G26"/>
    </sheetView>
  </sheetViews>
  <sheetFormatPr defaultColWidth="8.88671875" defaultRowHeight="14.4" x14ac:dyDescent="0.35"/>
  <cols>
    <col min="1" max="1" width="1.6640625" style="1" customWidth="1"/>
    <col min="2" max="2" width="18.5546875" style="1" customWidth="1"/>
    <col min="3" max="3" width="51.5546875" style="1" customWidth="1"/>
    <col min="4" max="4" width="41.44140625" style="1" customWidth="1"/>
    <col min="5" max="5" width="30.6640625" style="1" customWidth="1"/>
    <col min="6" max="6" width="28.109375" style="1" customWidth="1"/>
    <col min="7" max="7" width="23" style="1" customWidth="1"/>
    <col min="8" max="8" width="26.33203125" style="1" customWidth="1"/>
    <col min="9" max="16384" width="8.88671875" style="1"/>
  </cols>
  <sheetData>
    <row r="1" spans="2:7" ht="15" thickBot="1" x14ac:dyDescent="0.4"/>
    <row r="2" spans="2:7" ht="21" customHeight="1" x14ac:dyDescent="0.35">
      <c r="B2" s="592" t="s">
        <v>17</v>
      </c>
      <c r="C2" s="593"/>
      <c r="D2" s="593"/>
      <c r="E2" s="593"/>
      <c r="F2" s="593"/>
      <c r="G2" s="594"/>
    </row>
    <row r="3" spans="2:7" ht="21" customHeight="1" thickBot="1" x14ac:dyDescent="0.4">
      <c r="B3" s="14" t="s">
        <v>18</v>
      </c>
      <c r="C3" s="595" t="str">
        <f>'Manuel d''utilisation'!C3</f>
        <v xml:space="preserve">BOF_SL_7051: Chaussée de Gand 311 à 1081 Koekelberg  </v>
      </c>
      <c r="D3" s="596"/>
      <c r="E3" s="596"/>
      <c r="F3" s="596"/>
      <c r="G3" s="597"/>
    </row>
    <row r="4" spans="2:7" ht="15" thickBot="1" x14ac:dyDescent="0.4">
      <c r="C4" s="15"/>
    </row>
    <row r="5" spans="2:7" ht="33" customHeight="1" thickBot="1" x14ac:dyDescent="0.4">
      <c r="B5" s="578" t="s">
        <v>306</v>
      </c>
      <c r="C5" s="579"/>
    </row>
    <row r="7" spans="2:7" ht="49.5" customHeight="1" x14ac:dyDescent="0.35">
      <c r="B7" s="599" t="s">
        <v>228</v>
      </c>
      <c r="C7" s="601" t="s">
        <v>19</v>
      </c>
      <c r="D7" s="601" t="s">
        <v>20</v>
      </c>
      <c r="E7" s="601" t="s">
        <v>21</v>
      </c>
      <c r="F7" s="590" t="s">
        <v>356</v>
      </c>
      <c r="G7" s="591"/>
    </row>
    <row r="8" spans="2:7" x14ac:dyDescent="0.35">
      <c r="B8" s="600"/>
      <c r="C8" s="602"/>
      <c r="D8" s="602"/>
      <c r="E8" s="602"/>
      <c r="F8" s="443" t="s">
        <v>323</v>
      </c>
      <c r="G8" s="443" t="s">
        <v>324</v>
      </c>
    </row>
    <row r="9" spans="2:7" x14ac:dyDescent="0.35">
      <c r="B9" s="16"/>
      <c r="C9" s="16"/>
      <c r="D9" s="16"/>
      <c r="E9" s="16" t="s">
        <v>22</v>
      </c>
      <c r="F9" s="414" t="str">
        <f t="shared" ref="F9" ca="1" si="0">+IF(G9&lt;&gt;"",G9/(24*60*60),"")</f>
        <v/>
      </c>
      <c r="G9" s="17">
        <f t="shared" ref="G9" ca="1" si="1">+IF(F9&lt;&gt;"",F9*(24*60*60),"")</f>
        <v>0</v>
      </c>
    </row>
    <row r="10" spans="2:7" ht="28.8" x14ac:dyDescent="0.35">
      <c r="B10" s="16"/>
      <c r="C10" s="16"/>
      <c r="D10" s="16"/>
      <c r="E10" s="16" t="s">
        <v>23</v>
      </c>
      <c r="F10" s="17" t="str">
        <f t="shared" ref="F10:F15" ca="1" si="2">+IF(G10&lt;&gt;"",G10/(24*60*60),"")</f>
        <v/>
      </c>
      <c r="G10" s="17">
        <f t="shared" ref="G10:G15" ca="1" si="3">+IF(F10&lt;&gt;"",F10*(24*60*60),"")</f>
        <v>0</v>
      </c>
    </row>
    <row r="11" spans="2:7" x14ac:dyDescent="0.35">
      <c r="B11" s="16"/>
      <c r="C11" s="16"/>
      <c r="D11" s="16"/>
      <c r="E11" s="16" t="s">
        <v>24</v>
      </c>
      <c r="F11" s="17" t="str">
        <f t="shared" ca="1" si="2"/>
        <v/>
      </c>
      <c r="G11" s="17">
        <f t="shared" ca="1" si="3"/>
        <v>0</v>
      </c>
    </row>
    <row r="12" spans="2:7" x14ac:dyDescent="0.35">
      <c r="B12" s="16"/>
      <c r="C12" s="16"/>
      <c r="D12" s="16"/>
      <c r="E12" s="16" t="s">
        <v>25</v>
      </c>
      <c r="F12" s="17" t="str">
        <f t="shared" ca="1" si="2"/>
        <v/>
      </c>
      <c r="G12" s="17">
        <f t="shared" ca="1" si="3"/>
        <v>0</v>
      </c>
    </row>
    <row r="13" spans="2:7" x14ac:dyDescent="0.35">
      <c r="B13" s="16"/>
      <c r="C13" s="16"/>
      <c r="D13" s="16"/>
      <c r="E13" s="16" t="s">
        <v>26</v>
      </c>
      <c r="F13" s="17" t="str">
        <f t="shared" ca="1" si="2"/>
        <v/>
      </c>
      <c r="G13" s="17">
        <f t="shared" ca="1" si="3"/>
        <v>0</v>
      </c>
    </row>
    <row r="14" spans="2:7" x14ac:dyDescent="0.35">
      <c r="B14" s="16"/>
      <c r="C14" s="16"/>
      <c r="D14" s="16"/>
      <c r="E14" s="16" t="s">
        <v>27</v>
      </c>
      <c r="F14" s="17" t="str">
        <f t="shared" ca="1" si="2"/>
        <v/>
      </c>
      <c r="G14" s="17">
        <f t="shared" ca="1" si="3"/>
        <v>0</v>
      </c>
    </row>
    <row r="15" spans="2:7" x14ac:dyDescent="0.35">
      <c r="B15" s="16"/>
      <c r="C15" s="16"/>
      <c r="D15" s="16"/>
      <c r="E15" s="16" t="s">
        <v>28</v>
      </c>
      <c r="F15" s="17" t="str">
        <f t="shared" ca="1" si="2"/>
        <v/>
      </c>
      <c r="G15" s="17">
        <f t="shared" ca="1" si="3"/>
        <v>0</v>
      </c>
    </row>
    <row r="16" spans="2:7" x14ac:dyDescent="0.35">
      <c r="B16" s="18"/>
      <c r="C16" s="598"/>
      <c r="D16" s="598"/>
      <c r="E16" s="598"/>
    </row>
    <row r="17" spans="1:8" ht="15" thickBot="1" x14ac:dyDescent="0.4"/>
    <row r="18" spans="1:8" ht="33" customHeight="1" thickBot="1" x14ac:dyDescent="0.4">
      <c r="B18" s="578" t="s">
        <v>29</v>
      </c>
      <c r="C18" s="579"/>
    </row>
    <row r="20" spans="1:8" ht="72.75" customHeight="1" x14ac:dyDescent="0.35">
      <c r="A20" s="284"/>
      <c r="B20" s="576" t="s">
        <v>228</v>
      </c>
      <c r="C20" s="576" t="s">
        <v>30</v>
      </c>
      <c r="D20" s="576" t="s">
        <v>31</v>
      </c>
      <c r="E20" s="576" t="s">
        <v>32</v>
      </c>
      <c r="F20" s="576" t="s">
        <v>33</v>
      </c>
      <c r="G20" s="590" t="s">
        <v>325</v>
      </c>
      <c r="H20" s="591"/>
    </row>
    <row r="21" spans="1:8" ht="16.5" customHeight="1" x14ac:dyDescent="0.35">
      <c r="A21" s="284"/>
      <c r="B21" s="577"/>
      <c r="C21" s="577"/>
      <c r="D21" s="577"/>
      <c r="E21" s="577"/>
      <c r="F21" s="577"/>
      <c r="G21" s="443" t="s">
        <v>323</v>
      </c>
      <c r="H21" s="443" t="s">
        <v>324</v>
      </c>
    </row>
    <row r="22" spans="1:8" x14ac:dyDescent="0.35">
      <c r="B22" s="16"/>
      <c r="C22" s="16"/>
      <c r="D22" s="16" t="s">
        <v>34</v>
      </c>
      <c r="E22" s="19"/>
      <c r="F22" s="19"/>
      <c r="G22" s="17">
        <f ca="1">+IF(H22&lt;&gt;"",H22/(24*60*60),"")</f>
        <v>0</v>
      </c>
      <c r="H22" s="17">
        <f ca="1">+IF(G22&lt;&gt;"",G22*(24*60*60),"")</f>
        <v>0</v>
      </c>
    </row>
    <row r="23" spans="1:8" x14ac:dyDescent="0.35">
      <c r="B23" s="16"/>
      <c r="C23" s="16"/>
      <c r="D23" s="16" t="s">
        <v>35</v>
      </c>
      <c r="E23" s="19"/>
      <c r="F23" s="19"/>
      <c r="G23" s="17" t="str">
        <f t="shared" ref="G23:G26" ca="1" si="4">+IF(H23&lt;&gt;"",H23/(24*60*60),"")</f>
        <v/>
      </c>
      <c r="H23" s="17">
        <f t="shared" ref="H23:H26" ca="1" si="5">+IF(G23&lt;&gt;"",G23*(24*60*60),"")</f>
        <v>0</v>
      </c>
    </row>
    <row r="24" spans="1:8" x14ac:dyDescent="0.35">
      <c r="B24" s="16"/>
      <c r="C24" s="16"/>
      <c r="D24" s="16" t="s">
        <v>36</v>
      </c>
      <c r="E24" s="19"/>
      <c r="F24" s="19"/>
      <c r="G24" s="17" t="str">
        <f t="shared" ca="1" si="4"/>
        <v/>
      </c>
      <c r="H24" s="17">
        <f t="shared" ca="1" si="5"/>
        <v>0</v>
      </c>
    </row>
    <row r="25" spans="1:8" x14ac:dyDescent="0.35">
      <c r="B25" s="16"/>
      <c r="C25" s="16"/>
      <c r="D25" s="16" t="s">
        <v>37</v>
      </c>
      <c r="E25" s="19"/>
      <c r="F25" s="19"/>
      <c r="G25" s="17" t="str">
        <f t="shared" ca="1" si="4"/>
        <v/>
      </c>
      <c r="H25" s="17">
        <f t="shared" ca="1" si="5"/>
        <v>0</v>
      </c>
    </row>
    <row r="26" spans="1:8" x14ac:dyDescent="0.35">
      <c r="B26" s="16"/>
      <c r="C26" s="16"/>
      <c r="D26" s="16"/>
      <c r="E26" s="19"/>
      <c r="F26" s="19"/>
      <c r="G26" s="17" t="str">
        <f t="shared" ca="1" si="4"/>
        <v/>
      </c>
      <c r="H26" s="17">
        <f t="shared" ca="1" si="5"/>
        <v>0</v>
      </c>
    </row>
    <row r="27" spans="1:8" ht="24.6" customHeight="1" x14ac:dyDescent="0.35">
      <c r="C27" s="586" t="s">
        <v>38</v>
      </c>
      <c r="D27" s="586"/>
      <c r="E27" s="586"/>
    </row>
    <row r="28" spans="1:8" ht="15" thickBot="1" x14ac:dyDescent="0.4"/>
    <row r="29" spans="1:8" ht="33" customHeight="1" thickBot="1" x14ac:dyDescent="0.4">
      <c r="B29" s="578" t="s">
        <v>39</v>
      </c>
      <c r="C29" s="579"/>
    </row>
    <row r="30" spans="1:8" x14ac:dyDescent="0.35">
      <c r="C30" s="20"/>
    </row>
    <row r="31" spans="1:8" x14ac:dyDescent="0.35">
      <c r="C31" s="21" t="s">
        <v>40</v>
      </c>
      <c r="D31" s="22"/>
    </row>
    <row r="32" spans="1:8" x14ac:dyDescent="0.35">
      <c r="C32" s="21" t="s">
        <v>41</v>
      </c>
      <c r="D32" s="22"/>
    </row>
    <row r="33" spans="3:7" x14ac:dyDescent="0.35">
      <c r="C33" s="21" t="s">
        <v>42</v>
      </c>
      <c r="D33" s="22"/>
    </row>
    <row r="34" spans="3:7" x14ac:dyDescent="0.35">
      <c r="C34" s="21" t="s">
        <v>43</v>
      </c>
      <c r="D34" s="22"/>
    </row>
    <row r="35" spans="3:7" x14ac:dyDescent="0.35">
      <c r="C35" s="21" t="s">
        <v>44</v>
      </c>
      <c r="D35" s="22"/>
    </row>
    <row r="36" spans="3:7" x14ac:dyDescent="0.35">
      <c r="C36" s="21" t="s">
        <v>45</v>
      </c>
      <c r="D36" s="22"/>
      <c r="E36" s="569"/>
      <c r="F36" s="569"/>
      <c r="G36" s="23"/>
    </row>
    <row r="37" spans="3:7" s="356" customFormat="1" x14ac:dyDescent="0.35">
      <c r="C37" s="587" t="s">
        <v>312</v>
      </c>
      <c r="D37" s="588"/>
      <c r="E37" s="588"/>
      <c r="F37" s="589"/>
      <c r="G37" s="357"/>
    </row>
    <row r="38" spans="3:7" s="356" customFormat="1" x14ac:dyDescent="0.35">
      <c r="C38" s="353" t="s">
        <v>313</v>
      </c>
      <c r="D38" s="353" t="s">
        <v>314</v>
      </c>
      <c r="E38" s="353" t="s">
        <v>315</v>
      </c>
      <c r="F38" s="353" t="s">
        <v>316</v>
      </c>
      <c r="G38" s="357"/>
    </row>
    <row r="39" spans="3:7" s="356" customFormat="1" x14ac:dyDescent="0.35">
      <c r="C39" s="354"/>
      <c r="D39" s="353"/>
      <c r="E39" s="353"/>
      <c r="F39" s="353"/>
      <c r="G39" s="357"/>
    </row>
    <row r="40" spans="3:7" s="356" customFormat="1" x14ac:dyDescent="0.35">
      <c r="C40" s="570"/>
      <c r="D40" s="355"/>
      <c r="E40" s="355"/>
      <c r="F40" s="355"/>
      <c r="G40" s="357"/>
    </row>
    <row r="41" spans="3:7" s="356" customFormat="1" x14ac:dyDescent="0.35">
      <c r="C41" s="570"/>
      <c r="D41" s="355"/>
      <c r="E41" s="355"/>
      <c r="F41" s="355"/>
      <c r="G41" s="357"/>
    </row>
    <row r="42" spans="3:7" s="356" customFormat="1" x14ac:dyDescent="0.35">
      <c r="C42" s="570"/>
      <c r="D42" s="355"/>
      <c r="E42" s="355"/>
      <c r="F42" s="355"/>
      <c r="G42" s="357"/>
    </row>
    <row r="43" spans="3:7" ht="14.4" customHeight="1" x14ac:dyDescent="0.35">
      <c r="C43" s="571" t="s">
        <v>46</v>
      </c>
      <c r="D43" s="572" t="s">
        <v>377</v>
      </c>
      <c r="E43" s="572" t="s">
        <v>377</v>
      </c>
      <c r="F43" s="572" t="s">
        <v>377</v>
      </c>
      <c r="G43" s="572" t="s">
        <v>377</v>
      </c>
    </row>
    <row r="44" spans="3:7" x14ac:dyDescent="0.35">
      <c r="C44" s="24" t="s">
        <v>47</v>
      </c>
      <c r="D44" s="22"/>
      <c r="E44" s="22"/>
      <c r="F44" s="22"/>
      <c r="G44" s="22"/>
    </row>
    <row r="45" spans="3:7" x14ac:dyDescent="0.35">
      <c r="C45" s="24" t="s">
        <v>48</v>
      </c>
      <c r="D45" s="22"/>
      <c r="E45" s="22"/>
      <c r="F45" s="22"/>
      <c r="G45" s="22"/>
    </row>
    <row r="46" spans="3:7" x14ac:dyDescent="0.35">
      <c r="C46" s="24" t="s">
        <v>49</v>
      </c>
      <c r="D46" s="22"/>
      <c r="E46" s="22"/>
      <c r="F46" s="22"/>
      <c r="G46" s="22"/>
    </row>
    <row r="47" spans="3:7" x14ac:dyDescent="0.35">
      <c r="C47" s="24" t="s">
        <v>50</v>
      </c>
      <c r="D47" s="22"/>
      <c r="E47" s="22"/>
      <c r="F47" s="22"/>
      <c r="G47" s="22"/>
    </row>
    <row r="48" spans="3:7" ht="15" thickBot="1" x14ac:dyDescent="0.4">
      <c r="C48" s="25"/>
      <c r="D48" s="26"/>
      <c r="E48" s="26"/>
      <c r="F48" s="26"/>
      <c r="G48" s="26"/>
    </row>
    <row r="49" spans="2:8" x14ac:dyDescent="0.35">
      <c r="B49" s="580" t="s">
        <v>392</v>
      </c>
      <c r="C49" s="581"/>
      <c r="D49" s="581"/>
      <c r="E49" s="581"/>
      <c r="F49" s="581"/>
      <c r="G49" s="581"/>
      <c r="H49" s="582"/>
    </row>
    <row r="50" spans="2:8" ht="21.75" customHeight="1" thickBot="1" x14ac:dyDescent="0.4">
      <c r="B50" s="583"/>
      <c r="C50" s="584"/>
      <c r="D50" s="584"/>
      <c r="E50" s="584"/>
      <c r="F50" s="584"/>
      <c r="G50" s="584"/>
      <c r="H50" s="585"/>
    </row>
  </sheetData>
  <sheetProtection sheet="1" insertRows="0" autoFilter="0"/>
  <mergeCells count="20">
    <mergeCell ref="B2:G2"/>
    <mergeCell ref="C3:G3"/>
    <mergeCell ref="B5:C5"/>
    <mergeCell ref="C16:E16"/>
    <mergeCell ref="B18:C18"/>
    <mergeCell ref="B7:B8"/>
    <mergeCell ref="C7:C8"/>
    <mergeCell ref="D7:D8"/>
    <mergeCell ref="E7:E8"/>
    <mergeCell ref="F7:G7"/>
    <mergeCell ref="D20:D21"/>
    <mergeCell ref="E20:E21"/>
    <mergeCell ref="F20:F21"/>
    <mergeCell ref="B29:C29"/>
    <mergeCell ref="B49:H50"/>
    <mergeCell ref="C27:E27"/>
    <mergeCell ref="C37:F37"/>
    <mergeCell ref="G20:H20"/>
    <mergeCell ref="B20:B21"/>
    <mergeCell ref="C20:C21"/>
  </mergeCells>
  <pageMargins left="0.51181102362204722" right="0.51181102362204722" top="0.35433070866141736" bottom="0.35433070866141736" header="0.11811023622047245" footer="0.31496062992125984"/>
  <pageSetup paperSize="9" scale="30" orientation="landscape" r:id="rId1"/>
  <headerFooter>
    <oddHeader>&amp;C&amp;"Trebuchet MS,Standaard"&amp;F</oddHeader>
    <oddFooter>&amp;L&amp;"Trebuchet MS,Standaard"Date d'impression: &amp;D&amp;R&amp;"Trebuchet MS,Standaard"&amp;P/&amp;N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C260A-6D86-4FD8-9F9C-2D69DFE545B1}">
  <sheetPr>
    <tabColor rgb="FF92D050"/>
    <pageSetUpPr fitToPage="1"/>
  </sheetPr>
  <dimension ref="A1:AF77"/>
  <sheetViews>
    <sheetView zoomScale="70" zoomScaleNormal="70" zoomScaleSheetLayoutView="70" zoomScalePageLayoutView="50" workbookViewId="0">
      <selection activeCell="C11" sqref="C11"/>
    </sheetView>
  </sheetViews>
  <sheetFormatPr defaultColWidth="11.44140625" defaultRowHeight="14.4" x14ac:dyDescent="0.3"/>
  <cols>
    <col min="1" max="1" width="1.109375" style="27" customWidth="1"/>
    <col min="2" max="2" width="6.109375" style="27" customWidth="1"/>
    <col min="3" max="3" width="13.88671875" style="27" customWidth="1"/>
    <col min="4" max="4" width="27.5546875" style="27" customWidth="1"/>
    <col min="5" max="5" width="11.6640625" style="27" customWidth="1"/>
    <col min="6" max="6" width="6.33203125" style="27" customWidth="1"/>
    <col min="7" max="15" width="6.6640625" style="27" customWidth="1"/>
    <col min="16" max="16" width="11" style="27" customWidth="1"/>
    <col min="17" max="18" width="11" style="28" customWidth="1"/>
    <col min="19" max="19" width="9.88671875" style="27" customWidth="1"/>
    <col min="20" max="20" width="9.88671875" style="29" customWidth="1"/>
    <col min="21" max="21" width="12.33203125" style="29" customWidth="1"/>
    <col min="22" max="23" width="0.5546875" style="29" customWidth="1"/>
    <col min="24" max="24" width="29.88671875" style="29" bestFit="1" customWidth="1"/>
    <col min="25" max="25" width="8.5546875" style="29" customWidth="1"/>
    <col min="26" max="26" width="15" style="29" customWidth="1"/>
    <col min="27" max="28" width="15.6640625" style="29" customWidth="1"/>
    <col min="29" max="29" width="11.6640625" style="29" customWidth="1"/>
    <col min="30" max="30" width="13.88671875" style="29" customWidth="1"/>
    <col min="31" max="31" width="12.6640625" style="29" customWidth="1"/>
    <col min="32" max="32" width="12.44140625" style="29" customWidth="1"/>
    <col min="33" max="34" width="12.6640625" style="27" customWidth="1"/>
    <col min="35" max="36" width="11" style="27" customWidth="1"/>
    <col min="37" max="37" width="13.6640625" style="27" customWidth="1"/>
    <col min="38" max="39" width="20.33203125" style="27" customWidth="1"/>
    <col min="40" max="16384" width="11.44140625" style="27"/>
  </cols>
  <sheetData>
    <row r="1" spans="2:32" ht="6.75" customHeight="1" thickBot="1" x14ac:dyDescent="0.35"/>
    <row r="2" spans="2:32" ht="21" customHeight="1" x14ac:dyDescent="0.3">
      <c r="B2" s="605" t="s">
        <v>51</v>
      </c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606"/>
      <c r="R2" s="606"/>
      <c r="S2" s="606"/>
      <c r="T2" s="606"/>
      <c r="U2" s="606"/>
      <c r="V2" s="606"/>
      <c r="W2" s="606"/>
      <c r="X2" s="606"/>
      <c r="Y2" s="606"/>
      <c r="Z2" s="606"/>
      <c r="AA2" s="606"/>
      <c r="AB2" s="607"/>
    </row>
    <row r="3" spans="2:32" ht="21" customHeight="1" thickBot="1" x14ac:dyDescent="0.35">
      <c r="B3" s="629" t="s">
        <v>18</v>
      </c>
      <c r="C3" s="630"/>
      <c r="D3" s="608" t="str">
        <f>'Manuel d''utilisation'!C3</f>
        <v xml:space="preserve">BOF_SL_7051: Chaussée de Gand 311 à 1081 Koekelberg  </v>
      </c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9"/>
    </row>
    <row r="4" spans="2:32" s="32" customFormat="1" ht="15" thickBot="1" x14ac:dyDescent="0.35">
      <c r="B4" s="30"/>
      <c r="C4" s="631" t="s">
        <v>52</v>
      </c>
      <c r="D4" s="632"/>
      <c r="E4" s="633"/>
      <c r="F4" s="634" t="s">
        <v>53</v>
      </c>
      <c r="G4" s="635"/>
      <c r="H4" s="635"/>
      <c r="I4" s="635"/>
      <c r="J4" s="635"/>
      <c r="K4" s="635"/>
      <c r="L4" s="635"/>
      <c r="M4" s="635"/>
      <c r="N4" s="635"/>
      <c r="O4" s="636"/>
      <c r="P4" s="637" t="s">
        <v>54</v>
      </c>
      <c r="Q4" s="638"/>
      <c r="R4" s="638"/>
      <c r="S4" s="638"/>
      <c r="T4" s="638"/>
      <c r="U4" s="639"/>
      <c r="V4" s="437"/>
      <c r="W4" s="438"/>
      <c r="X4" s="610" t="s">
        <v>55</v>
      </c>
      <c r="Y4" s="611"/>
      <c r="Z4" s="611"/>
      <c r="AA4" s="611"/>
      <c r="AB4" s="612"/>
      <c r="AC4" s="31"/>
      <c r="AD4" s="31"/>
      <c r="AE4" s="31"/>
      <c r="AF4" s="31"/>
    </row>
    <row r="5" spans="2:32" ht="33" customHeight="1" thickBot="1" x14ac:dyDescent="0.4">
      <c r="B5" s="618" t="s">
        <v>56</v>
      </c>
      <c r="C5" s="618" t="s">
        <v>334</v>
      </c>
      <c r="D5" s="618" t="s">
        <v>57</v>
      </c>
      <c r="E5" s="618" t="s">
        <v>58</v>
      </c>
      <c r="F5" s="621" t="s">
        <v>59</v>
      </c>
      <c r="G5" s="640" t="s">
        <v>358</v>
      </c>
      <c r="H5" s="641"/>
      <c r="I5" s="641"/>
      <c r="J5" s="641"/>
      <c r="K5" s="641"/>
      <c r="L5" s="641"/>
      <c r="M5" s="641"/>
      <c r="N5" s="641"/>
      <c r="O5" s="642"/>
      <c r="P5" s="643" t="s">
        <v>60</v>
      </c>
      <c r="Q5" s="644"/>
      <c r="R5" s="645"/>
      <c r="S5" s="646" t="s">
        <v>61</v>
      </c>
      <c r="T5" s="647"/>
      <c r="U5" s="648"/>
      <c r="V5" s="33"/>
      <c r="W5" s="34"/>
      <c r="X5" s="436" t="s">
        <v>62</v>
      </c>
      <c r="Y5" s="436" t="s">
        <v>63</v>
      </c>
      <c r="Z5" s="613" t="s">
        <v>352</v>
      </c>
      <c r="AA5" s="614"/>
      <c r="AB5" s="615"/>
    </row>
    <row r="6" spans="2:32" ht="95.1" customHeight="1" x14ac:dyDescent="0.3">
      <c r="B6" s="619"/>
      <c r="C6" s="619"/>
      <c r="D6" s="619"/>
      <c r="E6" s="619"/>
      <c r="F6" s="622"/>
      <c r="G6" s="603" t="s">
        <v>64</v>
      </c>
      <c r="H6" s="603" t="s">
        <v>65</v>
      </c>
      <c r="I6" s="603" t="s">
        <v>66</v>
      </c>
      <c r="J6" s="603" t="s">
        <v>67</v>
      </c>
      <c r="K6" s="603" t="s">
        <v>68</v>
      </c>
      <c r="L6" s="603" t="s">
        <v>69</v>
      </c>
      <c r="M6" s="603" t="s">
        <v>70</v>
      </c>
      <c r="N6" s="603" t="s">
        <v>71</v>
      </c>
      <c r="O6" s="603" t="s">
        <v>72</v>
      </c>
      <c r="P6" s="626" t="s">
        <v>73</v>
      </c>
      <c r="Q6" s="603" t="s">
        <v>353</v>
      </c>
      <c r="R6" s="624" t="s">
        <v>354</v>
      </c>
      <c r="S6" s="626" t="s">
        <v>355</v>
      </c>
      <c r="T6" s="603" t="s">
        <v>74</v>
      </c>
      <c r="U6" s="624" t="s">
        <v>75</v>
      </c>
      <c r="V6" s="444" t="s">
        <v>76</v>
      </c>
      <c r="W6" s="445" t="s">
        <v>77</v>
      </c>
      <c r="X6" s="649"/>
      <c r="Y6" s="651"/>
      <c r="Z6" s="432" t="s">
        <v>78</v>
      </c>
      <c r="AA6" s="616" t="s">
        <v>357</v>
      </c>
      <c r="AB6" s="617"/>
    </row>
    <row r="7" spans="2:32" ht="14.4" customHeight="1" thickBot="1" x14ac:dyDescent="0.35">
      <c r="B7" s="620"/>
      <c r="C7" s="620"/>
      <c r="D7" s="620"/>
      <c r="E7" s="620"/>
      <c r="F7" s="623"/>
      <c r="G7" s="604"/>
      <c r="H7" s="604"/>
      <c r="I7" s="604"/>
      <c r="J7" s="604"/>
      <c r="K7" s="604"/>
      <c r="L7" s="604"/>
      <c r="M7" s="604"/>
      <c r="N7" s="604"/>
      <c r="O7" s="604"/>
      <c r="P7" s="627"/>
      <c r="Q7" s="604"/>
      <c r="R7" s="625"/>
      <c r="S7" s="627"/>
      <c r="T7" s="604"/>
      <c r="U7" s="625"/>
      <c r="V7" s="446"/>
      <c r="W7" s="447"/>
      <c r="X7" s="650"/>
      <c r="Y7" s="652"/>
      <c r="Z7" s="440"/>
      <c r="AA7" s="441" t="s">
        <v>323</v>
      </c>
      <c r="AB7" s="442" t="s">
        <v>324</v>
      </c>
    </row>
    <row r="8" spans="2:32" s="55" customFormat="1" ht="1.95" customHeight="1" x14ac:dyDescent="0.3">
      <c r="B8" s="35" t="s">
        <v>79</v>
      </c>
      <c r="C8" s="36"/>
      <c r="D8" s="36" t="s">
        <v>80</v>
      </c>
      <c r="E8" s="37"/>
      <c r="F8" s="38"/>
      <c r="G8" s="39">
        <v>0</v>
      </c>
      <c r="H8" s="40">
        <v>0</v>
      </c>
      <c r="I8" s="40">
        <v>0</v>
      </c>
      <c r="J8" s="40">
        <v>100</v>
      </c>
      <c r="K8" s="40">
        <v>100</v>
      </c>
      <c r="L8" s="40">
        <v>100</v>
      </c>
      <c r="M8" s="40">
        <v>100</v>
      </c>
      <c r="N8" s="40">
        <v>100</v>
      </c>
      <c r="O8" s="41">
        <v>100</v>
      </c>
      <c r="P8" s="433">
        <f>O8-I8</f>
        <v>100</v>
      </c>
      <c r="Q8" s="434">
        <f>I8-G8</f>
        <v>0</v>
      </c>
      <c r="R8" s="435">
        <f>G8</f>
        <v>0</v>
      </c>
      <c r="S8" s="45">
        <f>P8/(SUM($P8:$R8))*100</f>
        <v>100</v>
      </c>
      <c r="T8" s="46">
        <f t="shared" ref="S8:U10" si="0">Q8/(SUM($P8:$R8))*100</f>
        <v>0</v>
      </c>
      <c r="U8" s="47">
        <f t="shared" si="0"/>
        <v>0</v>
      </c>
      <c r="V8" s="48">
        <f>(100-S8+T8)*0.5</f>
        <v>0</v>
      </c>
      <c r="W8" s="49">
        <f>(U8)</f>
        <v>0</v>
      </c>
      <c r="X8" s="50"/>
      <c r="Y8" s="51" t="str">
        <f>IF(AND($U8&gt;=35,$T8&lt;=55),"U",
IF(AND($U8&gt;=17.5,($T8+$S8/2)&lt;=70),"E",
IF(AND($S8&lt;=15,($T8+$S8/2)&gt;70),"A",
IF(AND($S8&gt;82.5,$U8&lt;8),"Z",
IF(AND($S8&gt;67.5,$U8&lt;17.5),"S",
IF(AND($S8&gt;50,$U8&lt;12.5),"P","L"))))))</f>
        <v>Z</v>
      </c>
      <c r="Z8" s="439"/>
      <c r="AA8" s="53"/>
      <c r="AB8" s="38"/>
      <c r="AC8" s="54"/>
      <c r="AD8" s="54"/>
      <c r="AE8" s="54"/>
      <c r="AF8" s="54"/>
    </row>
    <row r="9" spans="2:32" s="55" customFormat="1" ht="1.95" customHeight="1" x14ac:dyDescent="0.3">
      <c r="B9" s="56" t="s">
        <v>79</v>
      </c>
      <c r="C9" s="56"/>
      <c r="D9" s="36" t="s">
        <v>81</v>
      </c>
      <c r="E9" s="57"/>
      <c r="F9" s="58"/>
      <c r="G9" s="59">
        <v>0</v>
      </c>
      <c r="H9" s="60">
        <v>100</v>
      </c>
      <c r="I9" s="60">
        <v>100</v>
      </c>
      <c r="J9" s="40">
        <v>100</v>
      </c>
      <c r="K9" s="40">
        <v>100</v>
      </c>
      <c r="L9" s="40">
        <v>100</v>
      </c>
      <c r="M9" s="40">
        <v>100</v>
      </c>
      <c r="N9" s="40">
        <v>100</v>
      </c>
      <c r="O9" s="41">
        <v>100</v>
      </c>
      <c r="P9" s="42">
        <f>O9-I9</f>
        <v>0</v>
      </c>
      <c r="Q9" s="43">
        <f t="shared" ref="Q9:Q10" si="1">I9-G9</f>
        <v>100</v>
      </c>
      <c r="R9" s="44">
        <f>G9</f>
        <v>0</v>
      </c>
      <c r="S9" s="42">
        <f t="shared" si="0"/>
        <v>0</v>
      </c>
      <c r="T9" s="43">
        <f t="shared" si="0"/>
        <v>100</v>
      </c>
      <c r="U9" s="44">
        <f t="shared" si="0"/>
        <v>0</v>
      </c>
      <c r="V9" s="61">
        <f t="shared" ref="V9:V15" si="2">(100-S9+T9)*0.5</f>
        <v>100</v>
      </c>
      <c r="W9" s="62">
        <f t="shared" ref="W9:W15" si="3">(U9)*SIN(60*PI()/180)</f>
        <v>0</v>
      </c>
      <c r="X9" s="63"/>
      <c r="Y9" s="64" t="str">
        <f t="shared" ref="Y9:Y25" si="4">IF(AND($U9&gt;=35,$T9&lt;=55),"U",
IF(AND($U9&gt;=17.5,($T9+$S9/2)&lt;=70),"E",
IF(AND($S9&lt;=15,($T9+$S9/2)&gt;70),"A",
IF(AND($S9&gt;82.5,$U9&lt;8),"Z",
IF(AND($S9&gt;67.5,$U9&lt;17.5),"S",
IF(AND($S9&gt;50,$U9&lt;12.5),"P","L"))))))</f>
        <v>A</v>
      </c>
      <c r="Z9" s="52"/>
      <c r="AA9" s="65"/>
      <c r="AB9" s="65"/>
      <c r="AC9" s="54"/>
      <c r="AD9" s="54"/>
      <c r="AE9" s="54"/>
      <c r="AF9" s="54"/>
    </row>
    <row r="10" spans="2:32" s="55" customFormat="1" ht="1.95" customHeight="1" x14ac:dyDescent="0.3">
      <c r="B10" s="66" t="s">
        <v>79</v>
      </c>
      <c r="C10" s="66"/>
      <c r="D10" s="36" t="s">
        <v>82</v>
      </c>
      <c r="E10" s="57"/>
      <c r="F10" s="58"/>
      <c r="G10" s="59">
        <v>100</v>
      </c>
      <c r="H10" s="60">
        <v>100</v>
      </c>
      <c r="I10" s="60">
        <v>100</v>
      </c>
      <c r="J10" s="40">
        <v>100</v>
      </c>
      <c r="K10" s="40">
        <v>100</v>
      </c>
      <c r="L10" s="40">
        <v>100</v>
      </c>
      <c r="M10" s="40">
        <v>100</v>
      </c>
      <c r="N10" s="40">
        <v>100</v>
      </c>
      <c r="O10" s="41">
        <v>100</v>
      </c>
      <c r="P10" s="42">
        <f>O10-I10</f>
        <v>0</v>
      </c>
      <c r="Q10" s="43">
        <f t="shared" si="1"/>
        <v>0</v>
      </c>
      <c r="R10" s="44">
        <f>G10</f>
        <v>100</v>
      </c>
      <c r="S10" s="42">
        <f t="shared" si="0"/>
        <v>0</v>
      </c>
      <c r="T10" s="43">
        <f t="shared" si="0"/>
        <v>0</v>
      </c>
      <c r="U10" s="44">
        <f t="shared" si="0"/>
        <v>100</v>
      </c>
      <c r="V10" s="61">
        <f t="shared" si="2"/>
        <v>50</v>
      </c>
      <c r="W10" s="62">
        <f t="shared" si="3"/>
        <v>86.602540378443862</v>
      </c>
      <c r="X10" s="63"/>
      <c r="Y10" s="64" t="str">
        <f t="shared" si="4"/>
        <v>U</v>
      </c>
      <c r="Z10" s="52"/>
      <c r="AA10" s="67"/>
      <c r="AB10" s="67"/>
      <c r="AC10" s="54"/>
      <c r="AD10" s="54"/>
      <c r="AE10" s="54"/>
      <c r="AF10" s="54"/>
    </row>
    <row r="11" spans="2:32" x14ac:dyDescent="0.3">
      <c r="B11" s="68" t="s">
        <v>83</v>
      </c>
      <c r="C11" s="69"/>
      <c r="D11" s="69"/>
      <c r="E11" s="70"/>
      <c r="F11" s="71"/>
      <c r="G11" s="72"/>
      <c r="H11" s="73"/>
      <c r="I11" s="73"/>
      <c r="J11" s="73"/>
      <c r="K11" s="73"/>
      <c r="L11" s="73"/>
      <c r="M11" s="73"/>
      <c r="N11" s="73"/>
      <c r="O11" s="74"/>
      <c r="P11" s="75" t="str">
        <f>IF(ISTEXT(C11),O11-I11,"")</f>
        <v/>
      </c>
      <c r="Q11" s="76" t="str">
        <f>IF(ISTEXT(C11),I11-G11,"")</f>
        <v/>
      </c>
      <c r="R11" s="77" t="str">
        <f>IF(ISTEXT(C11),G11,"")</f>
        <v/>
      </c>
      <c r="S11" s="75" t="str">
        <f>IF(ISTEXT(C11),+P11/(SUM($P11:$R11))*100,"")</f>
        <v/>
      </c>
      <c r="T11" s="76" t="str">
        <f>IF(ISTEXT(C11),+Q11/(SUM($P11:$R11))*100,"")</f>
        <v/>
      </c>
      <c r="U11" s="77" t="str">
        <f>IF(ISTEXT(C11),+R11/(SUM($P11:$R11))*100,"")</f>
        <v/>
      </c>
      <c r="V11" s="78" t="e">
        <f t="shared" si="2"/>
        <v>#VALUE!</v>
      </c>
      <c r="W11" s="79" t="e">
        <f t="shared" si="3"/>
        <v>#VALUE!</v>
      </c>
      <c r="X11" s="80"/>
      <c r="Y11" s="81" t="e">
        <f t="shared" si="4"/>
        <v>#VALUE!</v>
      </c>
      <c r="Z11" s="82"/>
      <c r="AA11" s="452" t="str">
        <f t="shared" ref="AA11:AA25" ca="1" si="5">+IF(AB11&lt;&gt;"",AB11/(24*60*60),"")</f>
        <v/>
      </c>
      <c r="AB11" s="450">
        <f t="shared" ref="AB11:AB25" ca="1" si="6">+IF(AA11&lt;&gt;"",AA11*(24*60*60),"")</f>
        <v>0</v>
      </c>
    </row>
    <row r="12" spans="2:32" x14ac:dyDescent="0.3">
      <c r="B12" s="68" t="s">
        <v>84</v>
      </c>
      <c r="C12" s="69"/>
      <c r="D12" s="69"/>
      <c r="E12" s="70"/>
      <c r="F12" s="71"/>
      <c r="G12" s="72"/>
      <c r="H12" s="73"/>
      <c r="I12" s="73"/>
      <c r="J12" s="73"/>
      <c r="K12" s="73"/>
      <c r="L12" s="73"/>
      <c r="M12" s="73"/>
      <c r="N12" s="73"/>
      <c r="O12" s="74"/>
      <c r="P12" s="75" t="str">
        <f t="shared" ref="P12:P15" si="7">IF(ISTEXT(C12),O12-I12,"")</f>
        <v/>
      </c>
      <c r="Q12" s="76" t="str">
        <f t="shared" ref="Q12:Q15" si="8">IF(ISTEXT(C12),I12-G12,"")</f>
        <v/>
      </c>
      <c r="R12" s="77" t="str">
        <f t="shared" ref="R12:R15" si="9">IF(ISTEXT(C12),G12,"")</f>
        <v/>
      </c>
      <c r="S12" s="75" t="str">
        <f t="shared" ref="S12:S15" si="10">IF(ISTEXT(C12),+P12/(SUM($P12:$R12))*100,"")</f>
        <v/>
      </c>
      <c r="T12" s="76" t="str">
        <f t="shared" ref="T12:T15" si="11">IF(ISTEXT(C12),+Q12/(SUM($P12:$R12))*100,"")</f>
        <v/>
      </c>
      <c r="U12" s="77" t="str">
        <f t="shared" ref="U12:U15" si="12">IF(ISTEXT(C12),+R12/(SUM($P12:$R12))*100,"")</f>
        <v/>
      </c>
      <c r="V12" s="78" t="e">
        <f t="shared" si="2"/>
        <v>#VALUE!</v>
      </c>
      <c r="W12" s="79" t="e">
        <f t="shared" si="3"/>
        <v>#VALUE!</v>
      </c>
      <c r="X12" s="80"/>
      <c r="Y12" s="81" t="e">
        <f t="shared" si="4"/>
        <v>#VALUE!</v>
      </c>
      <c r="Z12" s="82"/>
      <c r="AA12" s="452" t="str">
        <f t="shared" ca="1" si="5"/>
        <v/>
      </c>
      <c r="AB12" s="450">
        <f t="shared" ca="1" si="6"/>
        <v>0</v>
      </c>
    </row>
    <row r="13" spans="2:32" x14ac:dyDescent="0.3">
      <c r="B13" s="68" t="s">
        <v>85</v>
      </c>
      <c r="C13" s="69"/>
      <c r="D13" s="69"/>
      <c r="E13" s="70"/>
      <c r="F13" s="71"/>
      <c r="G13" s="72"/>
      <c r="H13" s="73"/>
      <c r="I13" s="73"/>
      <c r="J13" s="73"/>
      <c r="K13" s="73"/>
      <c r="L13" s="73"/>
      <c r="M13" s="73"/>
      <c r="N13" s="73"/>
      <c r="O13" s="74"/>
      <c r="P13" s="75" t="str">
        <f t="shared" si="7"/>
        <v/>
      </c>
      <c r="Q13" s="76" t="str">
        <f t="shared" si="8"/>
        <v/>
      </c>
      <c r="R13" s="77" t="str">
        <f t="shared" si="9"/>
        <v/>
      </c>
      <c r="S13" s="75" t="str">
        <f t="shared" si="10"/>
        <v/>
      </c>
      <c r="T13" s="76" t="str">
        <f t="shared" si="11"/>
        <v/>
      </c>
      <c r="U13" s="77" t="str">
        <f t="shared" si="12"/>
        <v/>
      </c>
      <c r="V13" s="78" t="e">
        <f t="shared" si="2"/>
        <v>#VALUE!</v>
      </c>
      <c r="W13" s="79" t="e">
        <f t="shared" si="3"/>
        <v>#VALUE!</v>
      </c>
      <c r="X13" s="83"/>
      <c r="Y13" s="81" t="e">
        <f t="shared" si="4"/>
        <v>#VALUE!</v>
      </c>
      <c r="Z13" s="82"/>
      <c r="AA13" s="452" t="str">
        <f t="shared" ca="1" si="5"/>
        <v/>
      </c>
      <c r="AB13" s="450">
        <f t="shared" ca="1" si="6"/>
        <v>0</v>
      </c>
    </row>
    <row r="14" spans="2:32" x14ac:dyDescent="0.3">
      <c r="B14" s="68" t="s">
        <v>86</v>
      </c>
      <c r="C14" s="68"/>
      <c r="D14" s="68"/>
      <c r="E14" s="70"/>
      <c r="F14" s="71"/>
      <c r="G14" s="72"/>
      <c r="H14" s="73"/>
      <c r="I14" s="73"/>
      <c r="J14" s="73"/>
      <c r="K14" s="73"/>
      <c r="L14" s="73"/>
      <c r="M14" s="73"/>
      <c r="N14" s="73"/>
      <c r="O14" s="74"/>
      <c r="P14" s="75" t="str">
        <f t="shared" si="7"/>
        <v/>
      </c>
      <c r="Q14" s="76" t="str">
        <f t="shared" si="8"/>
        <v/>
      </c>
      <c r="R14" s="77" t="str">
        <f t="shared" si="9"/>
        <v/>
      </c>
      <c r="S14" s="75" t="str">
        <f t="shared" si="10"/>
        <v/>
      </c>
      <c r="T14" s="76" t="str">
        <f t="shared" si="11"/>
        <v/>
      </c>
      <c r="U14" s="77" t="str">
        <f t="shared" si="12"/>
        <v/>
      </c>
      <c r="V14" s="78" t="e">
        <f t="shared" si="2"/>
        <v>#VALUE!</v>
      </c>
      <c r="W14" s="79" t="e">
        <f t="shared" si="3"/>
        <v>#VALUE!</v>
      </c>
      <c r="X14" s="83"/>
      <c r="Y14" s="81" t="e">
        <f t="shared" si="4"/>
        <v>#VALUE!</v>
      </c>
      <c r="Z14" s="82"/>
      <c r="AA14" s="452" t="str">
        <f t="shared" ca="1" si="5"/>
        <v/>
      </c>
      <c r="AB14" s="450">
        <f t="shared" ca="1" si="6"/>
        <v>0</v>
      </c>
    </row>
    <row r="15" spans="2:32" x14ac:dyDescent="0.3">
      <c r="B15" s="84" t="s">
        <v>87</v>
      </c>
      <c r="C15" s="68"/>
      <c r="D15" s="68"/>
      <c r="E15" s="70"/>
      <c r="F15" s="71"/>
      <c r="G15" s="72"/>
      <c r="H15" s="73"/>
      <c r="I15" s="73"/>
      <c r="J15" s="73"/>
      <c r="K15" s="73"/>
      <c r="L15" s="73"/>
      <c r="M15" s="73"/>
      <c r="N15" s="73"/>
      <c r="O15" s="74"/>
      <c r="P15" s="75" t="str">
        <f t="shared" si="7"/>
        <v/>
      </c>
      <c r="Q15" s="76" t="str">
        <f t="shared" si="8"/>
        <v/>
      </c>
      <c r="R15" s="77" t="str">
        <f t="shared" si="9"/>
        <v/>
      </c>
      <c r="S15" s="75" t="str">
        <f t="shared" si="10"/>
        <v/>
      </c>
      <c r="T15" s="76" t="str">
        <f t="shared" si="11"/>
        <v/>
      </c>
      <c r="U15" s="77" t="str">
        <f t="shared" si="12"/>
        <v/>
      </c>
      <c r="V15" s="78" t="e">
        <f t="shared" si="2"/>
        <v>#VALUE!</v>
      </c>
      <c r="W15" s="79" t="e">
        <f t="shared" si="3"/>
        <v>#VALUE!</v>
      </c>
      <c r="X15" s="83"/>
      <c r="Y15" s="81" t="e">
        <f t="shared" si="4"/>
        <v>#VALUE!</v>
      </c>
      <c r="Z15" s="82"/>
      <c r="AA15" s="452" t="str">
        <f t="shared" ca="1" si="5"/>
        <v/>
      </c>
      <c r="AB15" s="450">
        <f t="shared" ca="1" si="6"/>
        <v>0</v>
      </c>
    </row>
    <row r="16" spans="2:32" x14ac:dyDescent="0.3">
      <c r="B16" s="84" t="s">
        <v>88</v>
      </c>
      <c r="C16" s="68"/>
      <c r="D16" s="68"/>
      <c r="E16" s="70"/>
      <c r="F16" s="71"/>
      <c r="G16" s="72"/>
      <c r="H16" s="73"/>
      <c r="I16" s="73"/>
      <c r="J16" s="73"/>
      <c r="K16" s="73"/>
      <c r="L16" s="73"/>
      <c r="M16" s="73"/>
      <c r="N16" s="73"/>
      <c r="O16" s="74"/>
      <c r="P16" s="75" t="str">
        <f t="shared" ref="P16:P24" si="13">IF(ISTEXT(C16),O16-I16,"")</f>
        <v/>
      </c>
      <c r="Q16" s="76" t="str">
        <f t="shared" ref="Q16:Q24" si="14">IF(ISTEXT(C16),I16-G16,"")</f>
        <v/>
      </c>
      <c r="R16" s="77" t="str">
        <f t="shared" ref="R16:R24" si="15">IF(ISTEXT(C16),G16,"")</f>
        <v/>
      </c>
      <c r="S16" s="75" t="str">
        <f t="shared" ref="S16:S23" si="16">IF(ISTEXT(C16),+P16/(SUM($P16:$R16))*100,"")</f>
        <v/>
      </c>
      <c r="T16" s="76" t="str">
        <f t="shared" ref="T16:T24" si="17">IF(ISTEXT(C16),+Q16/(SUM($P16:$R16))*100,"")</f>
        <v/>
      </c>
      <c r="U16" s="77" t="str">
        <f t="shared" ref="U16:U24" si="18">IF(ISTEXT(C16),+R16/(SUM($P16:$R16))*100,"")</f>
        <v/>
      </c>
      <c r="V16" s="78" t="e">
        <f t="shared" ref="V16:V25" si="19">(100-S16+T16)*0.5</f>
        <v>#VALUE!</v>
      </c>
      <c r="W16" s="79" t="e">
        <f t="shared" ref="W16:W25" si="20">(U16)*SIN(60*PI()/180)</f>
        <v>#VALUE!</v>
      </c>
      <c r="X16" s="85"/>
      <c r="Y16" s="81" t="e">
        <f t="shared" si="4"/>
        <v>#VALUE!</v>
      </c>
      <c r="Z16" s="82"/>
      <c r="AA16" s="452" t="str">
        <f t="shared" ca="1" si="5"/>
        <v/>
      </c>
      <c r="AB16" s="450">
        <f t="shared" ca="1" si="6"/>
        <v>0</v>
      </c>
    </row>
    <row r="17" spans="2:28" x14ac:dyDescent="0.3">
      <c r="B17" s="84" t="s">
        <v>89</v>
      </c>
      <c r="C17" s="68"/>
      <c r="D17" s="68"/>
      <c r="E17" s="70"/>
      <c r="F17" s="71"/>
      <c r="G17" s="72"/>
      <c r="H17" s="73"/>
      <c r="I17" s="73"/>
      <c r="J17" s="73"/>
      <c r="K17" s="73"/>
      <c r="L17" s="73"/>
      <c r="M17" s="73"/>
      <c r="N17" s="73"/>
      <c r="O17" s="74"/>
      <c r="P17" s="75" t="str">
        <f t="shared" si="13"/>
        <v/>
      </c>
      <c r="Q17" s="76" t="str">
        <f t="shared" si="14"/>
        <v/>
      </c>
      <c r="R17" s="77" t="str">
        <f t="shared" si="15"/>
        <v/>
      </c>
      <c r="S17" s="75" t="str">
        <f t="shared" si="16"/>
        <v/>
      </c>
      <c r="T17" s="76" t="str">
        <f t="shared" si="17"/>
        <v/>
      </c>
      <c r="U17" s="77" t="str">
        <f t="shared" si="18"/>
        <v/>
      </c>
      <c r="V17" s="78" t="e">
        <f t="shared" si="19"/>
        <v>#VALUE!</v>
      </c>
      <c r="W17" s="79" t="e">
        <f t="shared" si="20"/>
        <v>#VALUE!</v>
      </c>
      <c r="X17" s="85"/>
      <c r="Y17" s="81" t="e">
        <f t="shared" si="4"/>
        <v>#VALUE!</v>
      </c>
      <c r="Z17" s="82"/>
      <c r="AA17" s="452" t="str">
        <f t="shared" ca="1" si="5"/>
        <v/>
      </c>
      <c r="AB17" s="450">
        <f t="shared" ca="1" si="6"/>
        <v>0</v>
      </c>
    </row>
    <row r="18" spans="2:28" x14ac:dyDescent="0.3">
      <c r="B18" s="84" t="s">
        <v>90</v>
      </c>
      <c r="C18" s="68"/>
      <c r="D18" s="68"/>
      <c r="E18" s="70"/>
      <c r="F18" s="71"/>
      <c r="G18" s="72"/>
      <c r="H18" s="73"/>
      <c r="I18" s="73"/>
      <c r="J18" s="73"/>
      <c r="K18" s="73"/>
      <c r="L18" s="73"/>
      <c r="M18" s="73"/>
      <c r="N18" s="73"/>
      <c r="O18" s="74"/>
      <c r="P18" s="75" t="str">
        <f t="shared" si="13"/>
        <v/>
      </c>
      <c r="Q18" s="76" t="str">
        <f t="shared" si="14"/>
        <v/>
      </c>
      <c r="R18" s="77" t="str">
        <f t="shared" si="15"/>
        <v/>
      </c>
      <c r="S18" s="75" t="str">
        <f t="shared" si="16"/>
        <v/>
      </c>
      <c r="T18" s="76" t="str">
        <f t="shared" si="17"/>
        <v/>
      </c>
      <c r="U18" s="77" t="str">
        <f t="shared" si="18"/>
        <v/>
      </c>
      <c r="V18" s="78" t="e">
        <f t="shared" si="19"/>
        <v>#VALUE!</v>
      </c>
      <c r="W18" s="79" t="e">
        <f t="shared" si="20"/>
        <v>#VALUE!</v>
      </c>
      <c r="X18" s="85"/>
      <c r="Y18" s="81" t="e">
        <f t="shared" si="4"/>
        <v>#VALUE!</v>
      </c>
      <c r="Z18" s="82"/>
      <c r="AA18" s="452" t="str">
        <f t="shared" ca="1" si="5"/>
        <v/>
      </c>
      <c r="AB18" s="450">
        <f t="shared" ca="1" si="6"/>
        <v>0</v>
      </c>
    </row>
    <row r="19" spans="2:28" x14ac:dyDescent="0.3">
      <c r="B19" s="84" t="s">
        <v>91</v>
      </c>
      <c r="C19" s="68"/>
      <c r="D19" s="68"/>
      <c r="E19" s="70"/>
      <c r="F19" s="71"/>
      <c r="G19" s="72"/>
      <c r="H19" s="73"/>
      <c r="I19" s="73"/>
      <c r="J19" s="73"/>
      <c r="K19" s="73"/>
      <c r="L19" s="73"/>
      <c r="M19" s="73"/>
      <c r="N19" s="73"/>
      <c r="O19" s="74"/>
      <c r="P19" s="75" t="str">
        <f t="shared" si="13"/>
        <v/>
      </c>
      <c r="Q19" s="76" t="str">
        <f t="shared" si="14"/>
        <v/>
      </c>
      <c r="R19" s="77" t="str">
        <f t="shared" si="15"/>
        <v/>
      </c>
      <c r="S19" s="75" t="str">
        <f t="shared" si="16"/>
        <v/>
      </c>
      <c r="T19" s="76" t="str">
        <f t="shared" si="17"/>
        <v/>
      </c>
      <c r="U19" s="77" t="str">
        <f t="shared" si="18"/>
        <v/>
      </c>
      <c r="V19" s="78" t="e">
        <f t="shared" si="19"/>
        <v>#VALUE!</v>
      </c>
      <c r="W19" s="79" t="e">
        <f t="shared" si="20"/>
        <v>#VALUE!</v>
      </c>
      <c r="X19" s="85"/>
      <c r="Y19" s="81" t="e">
        <f t="shared" si="4"/>
        <v>#VALUE!</v>
      </c>
      <c r="Z19" s="82"/>
      <c r="AA19" s="452" t="str">
        <f t="shared" ca="1" si="5"/>
        <v/>
      </c>
      <c r="AB19" s="450">
        <f t="shared" ca="1" si="6"/>
        <v>0</v>
      </c>
    </row>
    <row r="20" spans="2:28" x14ac:dyDescent="0.3">
      <c r="B20" s="84" t="s">
        <v>92</v>
      </c>
      <c r="C20" s="68"/>
      <c r="D20" s="68"/>
      <c r="E20" s="70"/>
      <c r="F20" s="71"/>
      <c r="G20" s="72"/>
      <c r="H20" s="73"/>
      <c r="I20" s="73"/>
      <c r="J20" s="73"/>
      <c r="K20" s="73"/>
      <c r="L20" s="73"/>
      <c r="M20" s="73"/>
      <c r="N20" s="73"/>
      <c r="O20" s="74"/>
      <c r="P20" s="75" t="str">
        <f t="shared" si="13"/>
        <v/>
      </c>
      <c r="Q20" s="76" t="str">
        <f t="shared" si="14"/>
        <v/>
      </c>
      <c r="R20" s="77" t="str">
        <f t="shared" si="15"/>
        <v/>
      </c>
      <c r="S20" s="75" t="str">
        <f t="shared" si="16"/>
        <v/>
      </c>
      <c r="T20" s="76" t="str">
        <f t="shared" si="17"/>
        <v/>
      </c>
      <c r="U20" s="77" t="str">
        <f t="shared" si="18"/>
        <v/>
      </c>
      <c r="V20" s="78" t="e">
        <f t="shared" si="19"/>
        <v>#VALUE!</v>
      </c>
      <c r="W20" s="79" t="e">
        <f t="shared" si="20"/>
        <v>#VALUE!</v>
      </c>
      <c r="X20" s="85"/>
      <c r="Y20" s="81" t="e">
        <f t="shared" si="4"/>
        <v>#VALUE!</v>
      </c>
      <c r="Z20" s="82"/>
      <c r="AA20" s="452" t="str">
        <f t="shared" ca="1" si="5"/>
        <v/>
      </c>
      <c r="AB20" s="450">
        <f t="shared" ca="1" si="6"/>
        <v>0</v>
      </c>
    </row>
    <row r="21" spans="2:28" x14ac:dyDescent="0.3">
      <c r="B21" s="84" t="s">
        <v>93</v>
      </c>
      <c r="C21" s="68"/>
      <c r="D21" s="68"/>
      <c r="E21" s="70"/>
      <c r="F21" s="71"/>
      <c r="G21" s="72"/>
      <c r="H21" s="73"/>
      <c r="I21" s="73"/>
      <c r="J21" s="73"/>
      <c r="K21" s="73"/>
      <c r="L21" s="73"/>
      <c r="M21" s="73"/>
      <c r="N21" s="73"/>
      <c r="O21" s="74"/>
      <c r="P21" s="75" t="str">
        <f t="shared" si="13"/>
        <v/>
      </c>
      <c r="Q21" s="76" t="str">
        <f t="shared" si="14"/>
        <v/>
      </c>
      <c r="R21" s="77" t="str">
        <f t="shared" si="15"/>
        <v/>
      </c>
      <c r="S21" s="75" t="str">
        <f t="shared" si="16"/>
        <v/>
      </c>
      <c r="T21" s="76" t="str">
        <f t="shared" si="17"/>
        <v/>
      </c>
      <c r="U21" s="77" t="str">
        <f t="shared" si="18"/>
        <v/>
      </c>
      <c r="V21" s="78" t="e">
        <f t="shared" si="19"/>
        <v>#VALUE!</v>
      </c>
      <c r="W21" s="79" t="e">
        <f t="shared" si="20"/>
        <v>#VALUE!</v>
      </c>
      <c r="X21" s="85"/>
      <c r="Y21" s="81" t="e">
        <f t="shared" si="4"/>
        <v>#VALUE!</v>
      </c>
      <c r="Z21" s="82"/>
      <c r="AA21" s="452" t="str">
        <f t="shared" ca="1" si="5"/>
        <v/>
      </c>
      <c r="AB21" s="450">
        <f t="shared" ca="1" si="6"/>
        <v>0</v>
      </c>
    </row>
    <row r="22" spans="2:28" x14ac:dyDescent="0.3">
      <c r="B22" s="84" t="s">
        <v>94</v>
      </c>
      <c r="C22" s="68"/>
      <c r="D22" s="68"/>
      <c r="E22" s="70"/>
      <c r="F22" s="71"/>
      <c r="G22" s="72"/>
      <c r="H22" s="73"/>
      <c r="I22" s="73"/>
      <c r="J22" s="73"/>
      <c r="K22" s="73"/>
      <c r="L22" s="73"/>
      <c r="M22" s="73"/>
      <c r="N22" s="73"/>
      <c r="O22" s="74"/>
      <c r="P22" s="75" t="str">
        <f t="shared" si="13"/>
        <v/>
      </c>
      <c r="Q22" s="76" t="str">
        <f t="shared" si="14"/>
        <v/>
      </c>
      <c r="R22" s="77" t="str">
        <f t="shared" si="15"/>
        <v/>
      </c>
      <c r="S22" s="75" t="str">
        <f t="shared" si="16"/>
        <v/>
      </c>
      <c r="T22" s="76" t="str">
        <f t="shared" si="17"/>
        <v/>
      </c>
      <c r="U22" s="77" t="str">
        <f t="shared" si="18"/>
        <v/>
      </c>
      <c r="V22" s="78" t="e">
        <f t="shared" si="19"/>
        <v>#VALUE!</v>
      </c>
      <c r="W22" s="79" t="e">
        <f t="shared" si="20"/>
        <v>#VALUE!</v>
      </c>
      <c r="X22" s="85"/>
      <c r="Y22" s="81" t="e">
        <f t="shared" si="4"/>
        <v>#VALUE!</v>
      </c>
      <c r="Z22" s="82"/>
      <c r="AA22" s="452" t="str">
        <f t="shared" ca="1" si="5"/>
        <v/>
      </c>
      <c r="AB22" s="450">
        <f t="shared" ca="1" si="6"/>
        <v>0</v>
      </c>
    </row>
    <row r="23" spans="2:28" x14ac:dyDescent="0.3">
      <c r="B23" s="84" t="s">
        <v>95</v>
      </c>
      <c r="C23" s="68"/>
      <c r="D23" s="68"/>
      <c r="E23" s="70"/>
      <c r="F23" s="71"/>
      <c r="G23" s="72"/>
      <c r="H23" s="73"/>
      <c r="I23" s="73"/>
      <c r="J23" s="73"/>
      <c r="K23" s="73"/>
      <c r="L23" s="73"/>
      <c r="M23" s="73"/>
      <c r="N23" s="73"/>
      <c r="O23" s="74"/>
      <c r="P23" s="75" t="str">
        <f t="shared" si="13"/>
        <v/>
      </c>
      <c r="Q23" s="76" t="str">
        <f t="shared" si="14"/>
        <v/>
      </c>
      <c r="R23" s="77" t="str">
        <f t="shared" si="15"/>
        <v/>
      </c>
      <c r="S23" s="75" t="str">
        <f t="shared" si="16"/>
        <v/>
      </c>
      <c r="T23" s="76" t="str">
        <f t="shared" si="17"/>
        <v/>
      </c>
      <c r="U23" s="77" t="str">
        <f t="shared" si="18"/>
        <v/>
      </c>
      <c r="V23" s="78" t="e">
        <f t="shared" si="19"/>
        <v>#VALUE!</v>
      </c>
      <c r="W23" s="79" t="e">
        <f t="shared" si="20"/>
        <v>#VALUE!</v>
      </c>
      <c r="X23" s="85"/>
      <c r="Y23" s="81" t="e">
        <f t="shared" si="4"/>
        <v>#VALUE!</v>
      </c>
      <c r="Z23" s="82"/>
      <c r="AA23" s="452" t="str">
        <f t="shared" ca="1" si="5"/>
        <v/>
      </c>
      <c r="AB23" s="450">
        <f t="shared" ca="1" si="6"/>
        <v>0</v>
      </c>
    </row>
    <row r="24" spans="2:28" x14ac:dyDescent="0.3">
      <c r="B24" s="84" t="s">
        <v>96</v>
      </c>
      <c r="C24" s="68"/>
      <c r="D24" s="68"/>
      <c r="E24" s="70"/>
      <c r="F24" s="71"/>
      <c r="G24" s="72"/>
      <c r="H24" s="73"/>
      <c r="I24" s="73"/>
      <c r="J24" s="73"/>
      <c r="K24" s="73"/>
      <c r="L24" s="73"/>
      <c r="M24" s="73"/>
      <c r="N24" s="73"/>
      <c r="O24" s="74"/>
      <c r="P24" s="75" t="str">
        <f t="shared" si="13"/>
        <v/>
      </c>
      <c r="Q24" s="76" t="str">
        <f t="shared" si="14"/>
        <v/>
      </c>
      <c r="R24" s="77" t="str">
        <f t="shared" si="15"/>
        <v/>
      </c>
      <c r="S24" s="75" t="str">
        <f>IF(ISTEXT(C24),+P24/(SUM($P24:$R24))*100,"")</f>
        <v/>
      </c>
      <c r="T24" s="76" t="str">
        <f t="shared" si="17"/>
        <v/>
      </c>
      <c r="U24" s="77" t="str">
        <f t="shared" si="18"/>
        <v/>
      </c>
      <c r="V24" s="78" t="e">
        <f t="shared" si="19"/>
        <v>#VALUE!</v>
      </c>
      <c r="W24" s="79" t="e">
        <f t="shared" si="20"/>
        <v>#VALUE!</v>
      </c>
      <c r="X24" s="85"/>
      <c r="Y24" s="81" t="e">
        <f t="shared" si="4"/>
        <v>#VALUE!</v>
      </c>
      <c r="Z24" s="82"/>
      <c r="AA24" s="452" t="str">
        <f t="shared" ca="1" si="5"/>
        <v/>
      </c>
      <c r="AB24" s="450">
        <f t="shared" ca="1" si="6"/>
        <v>0</v>
      </c>
    </row>
    <row r="25" spans="2:28" ht="15" thickBot="1" x14ac:dyDescent="0.35">
      <c r="B25" s="86" t="s">
        <v>97</v>
      </c>
      <c r="C25" s="348" t="s">
        <v>335</v>
      </c>
      <c r="D25" s="348" t="s">
        <v>310</v>
      </c>
      <c r="E25" s="349">
        <v>50</v>
      </c>
      <c r="F25" s="350">
        <v>10</v>
      </c>
      <c r="G25" s="351">
        <v>30</v>
      </c>
      <c r="H25" s="352">
        <v>30</v>
      </c>
      <c r="I25" s="352">
        <v>67</v>
      </c>
      <c r="J25" s="352">
        <v>68</v>
      </c>
      <c r="K25" s="352">
        <v>70</v>
      </c>
      <c r="L25" s="352">
        <v>76</v>
      </c>
      <c r="M25" s="352">
        <v>97</v>
      </c>
      <c r="N25" s="352">
        <v>100</v>
      </c>
      <c r="O25" s="350">
        <v>100</v>
      </c>
      <c r="P25" s="87">
        <f>O25-I25</f>
        <v>33</v>
      </c>
      <c r="Q25" s="88">
        <f>I25-G25</f>
        <v>37</v>
      </c>
      <c r="R25" s="89">
        <f>G25</f>
        <v>30</v>
      </c>
      <c r="S25" s="87">
        <f>IF(ISTEXT(C25),+P25/(SUM($P25:$R25))*100,"")</f>
        <v>33</v>
      </c>
      <c r="T25" s="88">
        <f>Q25/(SUM($P25:$R25))*100</f>
        <v>37</v>
      </c>
      <c r="U25" s="89">
        <f>R25/(SUM($P25:$R25))*100</f>
        <v>30</v>
      </c>
      <c r="V25" s="448">
        <f t="shared" si="19"/>
        <v>52</v>
      </c>
      <c r="W25" s="449">
        <f t="shared" si="20"/>
        <v>25.980762113533157</v>
      </c>
      <c r="X25" s="90" t="s">
        <v>311</v>
      </c>
      <c r="Y25" s="91" t="str">
        <f t="shared" si="4"/>
        <v>E</v>
      </c>
      <c r="Z25" s="92"/>
      <c r="AA25" s="453" t="str">
        <f t="shared" ca="1" si="5"/>
        <v/>
      </c>
      <c r="AB25" s="451">
        <f t="shared" ca="1" si="6"/>
        <v>0</v>
      </c>
    </row>
    <row r="28" spans="2:28" x14ac:dyDescent="0.3">
      <c r="Y28" s="628" t="s">
        <v>63</v>
      </c>
      <c r="Z28" s="628"/>
      <c r="AA28" s="628"/>
      <c r="AB28" s="27"/>
    </row>
    <row r="29" spans="2:28" x14ac:dyDescent="0.3">
      <c r="Y29" s="93" t="s">
        <v>98</v>
      </c>
      <c r="Z29" s="628" t="s">
        <v>99</v>
      </c>
      <c r="AA29" s="628"/>
      <c r="AB29" s="27"/>
    </row>
    <row r="30" spans="2:28" x14ac:dyDescent="0.3">
      <c r="Y30" s="93" t="s">
        <v>100</v>
      </c>
      <c r="Z30" s="628" t="s">
        <v>101</v>
      </c>
      <c r="AA30" s="628"/>
      <c r="AB30" s="27"/>
    </row>
    <row r="31" spans="2:28" x14ac:dyDescent="0.3">
      <c r="Y31" s="93" t="s">
        <v>102</v>
      </c>
      <c r="Z31" s="628" t="s">
        <v>103</v>
      </c>
      <c r="AA31" s="628"/>
      <c r="AB31" s="27"/>
    </row>
    <row r="32" spans="2:28" x14ac:dyDescent="0.3">
      <c r="Y32" s="93" t="s">
        <v>104</v>
      </c>
      <c r="Z32" s="628" t="s">
        <v>105</v>
      </c>
      <c r="AA32" s="628"/>
      <c r="AB32" s="27"/>
    </row>
    <row r="33" spans="3:28" x14ac:dyDescent="0.3">
      <c r="Y33" s="93" t="s">
        <v>106</v>
      </c>
      <c r="Z33" s="628" t="s">
        <v>107</v>
      </c>
      <c r="AA33" s="628"/>
      <c r="AB33" s="27"/>
    </row>
    <row r="34" spans="3:28" x14ac:dyDescent="0.3">
      <c r="Y34" s="93" t="s">
        <v>108</v>
      </c>
      <c r="Z34" s="628" t="s">
        <v>109</v>
      </c>
      <c r="AA34" s="628"/>
      <c r="AB34" s="27"/>
    </row>
    <row r="35" spans="3:28" x14ac:dyDescent="0.3">
      <c r="Y35" s="93" t="s">
        <v>110</v>
      </c>
      <c r="Z35" s="628" t="s">
        <v>111</v>
      </c>
      <c r="AA35" s="628"/>
    </row>
    <row r="36" spans="3:28" x14ac:dyDescent="0.3">
      <c r="C36" s="94"/>
    </row>
    <row r="37" spans="3:28" x14ac:dyDescent="0.3">
      <c r="C37" s="94"/>
    </row>
    <row r="38" spans="3:28" x14ac:dyDescent="0.3">
      <c r="C38" s="94"/>
    </row>
    <row r="60" spans="1:29" ht="16.2" x14ac:dyDescent="0.35">
      <c r="AC60" s="95"/>
    </row>
    <row r="61" spans="1:29" ht="16.2" x14ac:dyDescent="0.35">
      <c r="A61" s="96" t="s">
        <v>112</v>
      </c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8"/>
      <c r="R61" s="98"/>
      <c r="S61" s="97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6.2" x14ac:dyDescent="0.35">
      <c r="A62" s="99" t="s">
        <v>113</v>
      </c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8"/>
      <c r="R62" s="98"/>
      <c r="S62" s="97"/>
      <c r="T62" s="95"/>
      <c r="U62" s="95"/>
      <c r="V62" s="95"/>
      <c r="W62" s="95"/>
      <c r="X62" s="95"/>
      <c r="Y62" s="95"/>
      <c r="Z62" s="98" t="s">
        <v>114</v>
      </c>
      <c r="AA62" s="95"/>
      <c r="AB62" s="95"/>
      <c r="AC62" s="95"/>
    </row>
    <row r="63" spans="1:29" ht="16.2" x14ac:dyDescent="0.35">
      <c r="A63" s="100" t="s">
        <v>115</v>
      </c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8"/>
      <c r="R63" s="98"/>
      <c r="S63" s="97"/>
      <c r="T63" s="95"/>
      <c r="U63" s="95"/>
      <c r="V63" s="95"/>
      <c r="W63" s="95"/>
      <c r="X63" s="95"/>
      <c r="Y63" s="95"/>
      <c r="Z63" s="98" t="s">
        <v>116</v>
      </c>
      <c r="AA63" s="95"/>
      <c r="AB63" s="95"/>
      <c r="AC63" s="95"/>
    </row>
    <row r="64" spans="1:29" ht="16.2" x14ac:dyDescent="0.35">
      <c r="A64" s="100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8"/>
      <c r="S64" s="97"/>
      <c r="T64" s="95"/>
      <c r="U64" s="95"/>
      <c r="V64" s="95"/>
      <c r="W64" s="95"/>
      <c r="X64" s="95"/>
      <c r="Y64" s="95"/>
      <c r="Z64" s="98" t="s">
        <v>117</v>
      </c>
      <c r="AA64" s="95"/>
      <c r="AB64" s="95"/>
      <c r="AC64" s="95"/>
    </row>
    <row r="65" spans="1:29" ht="16.2" x14ac:dyDescent="0.35">
      <c r="A65" s="100" t="s">
        <v>118</v>
      </c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8"/>
      <c r="R65" s="98"/>
      <c r="S65" s="97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6.2" x14ac:dyDescent="0.35">
      <c r="A66" s="100" t="s">
        <v>119</v>
      </c>
      <c r="D66" s="97"/>
      <c r="E66" s="95"/>
      <c r="F66" s="95"/>
      <c r="G66" s="95"/>
      <c r="H66" s="97"/>
      <c r="I66" s="97"/>
      <c r="J66" s="97"/>
      <c r="K66" s="97"/>
      <c r="L66" s="97"/>
      <c r="M66" s="97"/>
      <c r="N66" s="97"/>
      <c r="O66" s="97"/>
      <c r="P66" s="97"/>
      <c r="Q66" s="98"/>
      <c r="R66" s="98"/>
      <c r="S66" s="97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6.2" x14ac:dyDescent="0.35">
      <c r="A67" s="100" t="s">
        <v>120</v>
      </c>
      <c r="D67" s="97"/>
      <c r="E67" s="95"/>
      <c r="F67" s="95"/>
      <c r="G67" s="95"/>
      <c r="H67" s="97"/>
      <c r="I67" s="97"/>
      <c r="J67" s="97"/>
      <c r="K67" s="97"/>
      <c r="L67" s="97"/>
      <c r="M67" s="97"/>
      <c r="N67" s="97"/>
      <c r="O67" s="97"/>
      <c r="P67" s="97"/>
      <c r="Q67" s="98"/>
      <c r="R67" s="98"/>
      <c r="S67" s="97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6.2" x14ac:dyDescent="0.35">
      <c r="A68" s="100" t="s">
        <v>121</v>
      </c>
      <c r="C68" s="101"/>
      <c r="D68" s="97"/>
      <c r="E68" s="95"/>
      <c r="F68" s="95"/>
      <c r="G68" s="95"/>
      <c r="H68" s="97"/>
      <c r="I68" s="97"/>
      <c r="J68" s="97"/>
      <c r="K68" s="97"/>
      <c r="L68" s="97"/>
      <c r="M68" s="97"/>
      <c r="N68" s="97"/>
      <c r="O68" s="97"/>
      <c r="P68" s="97"/>
      <c r="Q68" s="98"/>
      <c r="R68" s="98"/>
      <c r="S68" s="97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6.2" x14ac:dyDescent="0.35">
      <c r="A69" s="100" t="s">
        <v>122</v>
      </c>
      <c r="C69" s="101"/>
      <c r="D69" s="97"/>
      <c r="E69" s="95"/>
      <c r="F69" s="95"/>
      <c r="G69" s="95"/>
      <c r="H69" s="97"/>
      <c r="I69" s="97"/>
      <c r="J69" s="97"/>
      <c r="K69" s="97"/>
      <c r="L69" s="97"/>
      <c r="M69" s="97"/>
      <c r="N69" s="97"/>
      <c r="O69" s="97"/>
      <c r="P69" s="97"/>
      <c r="Q69" s="98"/>
      <c r="R69" s="98"/>
      <c r="S69" s="97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6.2" x14ac:dyDescent="0.35">
      <c r="A70" s="99"/>
      <c r="B70" s="101"/>
      <c r="C70" s="101"/>
      <c r="D70" s="97"/>
      <c r="E70" s="95"/>
      <c r="F70" s="95"/>
      <c r="G70" s="95"/>
      <c r="H70" s="97"/>
      <c r="I70" s="97"/>
      <c r="J70" s="97"/>
      <c r="K70" s="97"/>
      <c r="L70" s="97"/>
      <c r="M70" s="97"/>
      <c r="N70" s="97"/>
      <c r="O70" s="97"/>
      <c r="P70" s="97"/>
      <c r="Q70" s="98"/>
      <c r="R70" s="98"/>
      <c r="S70" s="97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6.2" x14ac:dyDescent="0.35">
      <c r="A71" s="99" t="s">
        <v>123</v>
      </c>
      <c r="B71" s="101"/>
      <c r="C71" s="101"/>
      <c r="D71" s="97"/>
      <c r="E71" s="95"/>
      <c r="F71" s="95"/>
      <c r="G71" s="95"/>
      <c r="H71" s="97"/>
      <c r="I71" s="97"/>
      <c r="J71" s="97"/>
      <c r="K71" s="97"/>
      <c r="L71" s="97"/>
      <c r="M71" s="97"/>
      <c r="N71" s="97"/>
      <c r="O71" s="97"/>
      <c r="P71" s="97"/>
      <c r="Q71" s="98"/>
      <c r="R71" s="98"/>
      <c r="S71" s="97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6.2" x14ac:dyDescent="0.35">
      <c r="A72" s="100" t="s">
        <v>124</v>
      </c>
      <c r="B72" s="97"/>
      <c r="C72" s="97"/>
      <c r="D72" s="95"/>
      <c r="E72" s="95"/>
      <c r="F72" s="95"/>
      <c r="G72" s="95"/>
      <c r="H72" s="97"/>
      <c r="I72" s="97"/>
      <c r="J72" s="97"/>
      <c r="K72" s="97"/>
      <c r="L72" s="97"/>
      <c r="M72" s="97"/>
      <c r="N72" s="97"/>
      <c r="O72" s="97"/>
      <c r="P72" s="97"/>
      <c r="Q72" s="98"/>
      <c r="R72" s="98"/>
      <c r="S72" s="97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6.2" x14ac:dyDescent="0.35">
      <c r="A73" s="100" t="s">
        <v>125</v>
      </c>
      <c r="B73" s="97"/>
      <c r="C73" s="97"/>
      <c r="E73" s="95"/>
      <c r="F73" s="95"/>
      <c r="G73" s="95"/>
      <c r="H73" s="97"/>
      <c r="I73" s="97"/>
      <c r="J73" s="97"/>
      <c r="K73" s="97"/>
      <c r="L73" s="97"/>
      <c r="M73" s="97"/>
      <c r="N73" s="97"/>
      <c r="O73" s="97"/>
      <c r="P73" s="97"/>
      <c r="Q73" s="98"/>
      <c r="R73" s="98"/>
      <c r="S73" s="97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6.2" x14ac:dyDescent="0.35">
      <c r="A74" s="100" t="s">
        <v>126</v>
      </c>
      <c r="B74" s="97"/>
      <c r="C74" s="97"/>
      <c r="E74" s="95"/>
      <c r="G74" s="95"/>
      <c r="H74" s="97"/>
      <c r="I74" s="97"/>
      <c r="J74" s="97"/>
      <c r="K74" s="97"/>
      <c r="L74" s="97"/>
      <c r="M74" s="97"/>
      <c r="N74" s="97"/>
      <c r="O74" s="97"/>
      <c r="P74" s="97"/>
      <c r="Q74" s="98"/>
      <c r="R74" s="98"/>
      <c r="S74" s="97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6.2" x14ac:dyDescent="0.35">
      <c r="A75" s="97"/>
      <c r="G75" s="95"/>
      <c r="H75" s="97"/>
      <c r="I75" s="97"/>
      <c r="J75" s="97"/>
      <c r="K75" s="97"/>
      <c r="L75" s="97"/>
      <c r="M75" s="97"/>
      <c r="N75" s="97"/>
      <c r="O75" s="97"/>
      <c r="P75" s="97"/>
      <c r="Q75" s="98"/>
      <c r="R75" s="98"/>
      <c r="S75" s="97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6.2" x14ac:dyDescent="0.35">
      <c r="A76" s="97"/>
      <c r="B76" s="101"/>
      <c r="C76" s="101"/>
      <c r="D76" s="97"/>
      <c r="E76" s="95"/>
      <c r="F76" s="95"/>
      <c r="G76" s="95"/>
      <c r="H76" s="97"/>
      <c r="I76" s="97"/>
      <c r="J76" s="97"/>
      <c r="K76" s="97"/>
      <c r="L76" s="97"/>
      <c r="M76" s="97"/>
      <c r="N76" s="97"/>
      <c r="O76" s="97"/>
      <c r="P76" s="97"/>
      <c r="Q76" s="98"/>
      <c r="R76" s="98"/>
      <c r="S76" s="97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6.2" x14ac:dyDescent="0.35">
      <c r="A77" s="97"/>
      <c r="B77" s="97"/>
      <c r="C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8"/>
      <c r="R77" s="98"/>
      <c r="S77" s="97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</sheetData>
  <sheetProtection sheet="1" insertRows="0" sort="0" autoFilter="0"/>
  <mergeCells count="42">
    <mergeCell ref="B3:C3"/>
    <mergeCell ref="C4:E4"/>
    <mergeCell ref="F4:O4"/>
    <mergeCell ref="P4:U4"/>
    <mergeCell ref="Y28:AA28"/>
    <mergeCell ref="G5:O5"/>
    <mergeCell ref="P5:R5"/>
    <mergeCell ref="S5:U5"/>
    <mergeCell ref="T6:T7"/>
    <mergeCell ref="U6:U7"/>
    <mergeCell ref="X6:X7"/>
    <mergeCell ref="M6:M7"/>
    <mergeCell ref="L6:L7"/>
    <mergeCell ref="K6:K7"/>
    <mergeCell ref="Y6:Y7"/>
    <mergeCell ref="S6:S7"/>
    <mergeCell ref="P6:P7"/>
    <mergeCell ref="J6:J7"/>
    <mergeCell ref="I6:I7"/>
    <mergeCell ref="Z35:AA35"/>
    <mergeCell ref="Z29:AA29"/>
    <mergeCell ref="Z30:AA30"/>
    <mergeCell ref="Z31:AA31"/>
    <mergeCell ref="Z32:AA32"/>
    <mergeCell ref="Z33:AA33"/>
    <mergeCell ref="Z34:AA34"/>
    <mergeCell ref="H6:H7"/>
    <mergeCell ref="G6:G7"/>
    <mergeCell ref="B2:AB2"/>
    <mergeCell ref="D3:AB3"/>
    <mergeCell ref="X4:AB4"/>
    <mergeCell ref="Z5:AB5"/>
    <mergeCell ref="AA6:AB6"/>
    <mergeCell ref="B5:B7"/>
    <mergeCell ref="C5:C7"/>
    <mergeCell ref="D5:D7"/>
    <mergeCell ref="E5:E7"/>
    <mergeCell ref="F5:F7"/>
    <mergeCell ref="O6:O7"/>
    <mergeCell ref="N6:N7"/>
    <mergeCell ref="R6:R7"/>
    <mergeCell ref="Q6:Q7"/>
  </mergeCells>
  <conditionalFormatting sqref="E8:E25">
    <cfRule type="cellIs" dxfId="34" priority="79" operator="greaterThan">
      <formula>10</formula>
    </cfRule>
  </conditionalFormatting>
  <conditionalFormatting sqref="F8:F25">
    <cfRule type="cellIs" dxfId="33" priority="78" operator="lessThan">
      <formula>80</formula>
    </cfRule>
  </conditionalFormatting>
  <conditionalFormatting sqref="H8:O25">
    <cfRule type="cellIs" dxfId="32" priority="1" operator="lessThan">
      <formula>G8</formula>
    </cfRule>
  </conditionalFormatting>
  <dataValidations count="1">
    <dataValidation type="list" allowBlank="1" showInputMessage="1" showErrorMessage="1" sqref="Z8:Z25" xr:uid="{292EC414-FA78-4E9B-B656-347809E5F894}">
      <formula1>$Z$62:$Z$64</formula1>
    </dataValidation>
  </dataValidations>
  <pageMargins left="0.19685039370078741" right="0.19685039370078741" top="0.55118110236220474" bottom="0.55118110236220474" header="0.31496062992125984" footer="0.31496062992125984"/>
  <pageSetup paperSize="9" scale="54" orientation="landscape" r:id="rId1"/>
  <headerFooter>
    <oddHeader>&amp;C&amp;F</oddHeader>
    <oddFooter>&amp;LDate d'impression: &amp;D&amp;R&amp;P/&amp;N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4A68A-924B-448E-BE2C-594385E1203F}">
  <sheetPr>
    <tabColor rgb="FF92D050"/>
    <pageSetUpPr fitToPage="1"/>
  </sheetPr>
  <dimension ref="B1:AT80"/>
  <sheetViews>
    <sheetView showZeros="0" zoomScale="80" zoomScaleNormal="80" workbookViewId="0">
      <pane xSplit="1" ySplit="7" topLeftCell="B8" activePane="bottomRight" state="frozen"/>
      <selection activeCell="D9" sqref="D9"/>
      <selection pane="topRight" activeCell="D9" sqref="D9"/>
      <selection pane="bottomLeft" activeCell="D9" sqref="D9"/>
      <selection pane="bottomRight" activeCell="W1" sqref="W1:W1048576"/>
    </sheetView>
  </sheetViews>
  <sheetFormatPr defaultColWidth="8.88671875" defaultRowHeight="14.4" outlineLevelRow="1" outlineLevelCol="1" x14ac:dyDescent="0.35"/>
  <cols>
    <col min="1" max="1" width="1" style="1" customWidth="1"/>
    <col min="2" max="2" width="10.44140625" style="1" customWidth="1"/>
    <col min="3" max="3" width="7.6640625" style="1" customWidth="1"/>
    <col min="4" max="4" width="8.44140625" style="1" customWidth="1"/>
    <col min="5" max="5" width="7.109375" style="1" customWidth="1"/>
    <col min="6" max="6" width="9.5546875" style="1" customWidth="1"/>
    <col min="7" max="7" width="6" style="1" customWidth="1"/>
    <col min="8" max="8" width="4.6640625" style="1" customWidth="1"/>
    <col min="9" max="9" width="5.6640625" style="1" customWidth="1"/>
    <col min="10" max="10" width="9.44140625" style="1" customWidth="1"/>
    <col min="11" max="12" width="9.44140625" style="1" customWidth="1" outlineLevel="1"/>
    <col min="13" max="18" width="7.6640625" style="1" customWidth="1"/>
    <col min="19" max="27" width="8.88671875" style="1" customWidth="1" outlineLevel="1"/>
    <col min="28" max="44" width="8.88671875" style="1"/>
    <col min="45" max="47" width="8.88671875" style="1" customWidth="1"/>
    <col min="48" max="16384" width="8.88671875" style="1"/>
  </cols>
  <sheetData>
    <row r="1" spans="2:27" ht="5.25" customHeight="1" thickBot="1" x14ac:dyDescent="0.4"/>
    <row r="2" spans="2:27" ht="54.6" customHeight="1" thickBot="1" x14ac:dyDescent="0.4">
      <c r="B2" s="656" t="s">
        <v>147</v>
      </c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8"/>
      <c r="S2" s="656"/>
      <c r="T2" s="657"/>
      <c r="U2" s="657"/>
      <c r="V2" s="657"/>
      <c r="W2" s="657"/>
      <c r="X2" s="657"/>
      <c r="Y2" s="657"/>
      <c r="Z2" s="657"/>
      <c r="AA2" s="658"/>
    </row>
    <row r="3" spans="2:27" ht="21" customHeight="1" thickBot="1" x14ac:dyDescent="0.4">
      <c r="B3" s="463" t="s">
        <v>1</v>
      </c>
      <c r="C3" s="654" t="str">
        <f>'Manuel d''utilisation'!C3</f>
        <v xml:space="preserve">BOF_SL_7051: Chaussée de Gand 311 à 1081 Koekelberg  </v>
      </c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  <c r="Q3" s="654"/>
      <c r="R3" s="655"/>
      <c r="S3" s="653"/>
      <c r="T3" s="654"/>
      <c r="U3" s="654"/>
      <c r="V3" s="654"/>
      <c r="W3" s="654"/>
      <c r="X3" s="654"/>
      <c r="Y3" s="654"/>
      <c r="Z3" s="654"/>
      <c r="AA3" s="655"/>
    </row>
    <row r="4" spans="2:27" ht="21" customHeight="1" thickBot="1" x14ac:dyDescent="0.4">
      <c r="B4" s="663" t="s">
        <v>148</v>
      </c>
      <c r="C4" s="665"/>
      <c r="D4" s="665"/>
      <c r="E4" s="464">
        <f>'Manuel d''utilisation'!C9</f>
        <v>4</v>
      </c>
      <c r="F4" s="663" t="s">
        <v>149</v>
      </c>
      <c r="G4" s="664"/>
      <c r="H4" s="676"/>
      <c r="I4" s="465">
        <v>2</v>
      </c>
      <c r="J4" s="468" t="s">
        <v>127</v>
      </c>
      <c r="K4" s="467"/>
      <c r="L4" s="467"/>
      <c r="M4" s="663" t="s">
        <v>150</v>
      </c>
      <c r="N4" s="664"/>
      <c r="O4" s="676"/>
      <c r="P4" s="465">
        <v>3</v>
      </c>
      <c r="Q4" s="665" t="s">
        <v>127</v>
      </c>
      <c r="R4" s="677"/>
      <c r="S4" s="663"/>
      <c r="T4" s="664"/>
      <c r="U4" s="665"/>
      <c r="V4" s="664"/>
      <c r="W4" s="665"/>
      <c r="X4" s="664"/>
      <c r="Y4" s="665"/>
      <c r="Z4" s="664"/>
      <c r="AA4" s="468"/>
    </row>
    <row r="5" spans="2:27" s="102" customFormat="1" ht="25.95" customHeight="1" x14ac:dyDescent="0.35">
      <c r="B5" s="659" t="s">
        <v>151</v>
      </c>
      <c r="C5" s="660"/>
      <c r="D5" s="660"/>
      <c r="E5" s="683"/>
      <c r="F5" s="659" t="s">
        <v>152</v>
      </c>
      <c r="G5" s="660"/>
      <c r="H5" s="660"/>
      <c r="I5" s="683"/>
      <c r="J5" s="454" t="s">
        <v>359</v>
      </c>
      <c r="K5" s="660" t="s">
        <v>153</v>
      </c>
      <c r="L5" s="660"/>
      <c r="M5" s="660"/>
      <c r="N5" s="660"/>
      <c r="O5" s="660"/>
      <c r="P5" s="660"/>
      <c r="Q5" s="660"/>
      <c r="R5" s="662"/>
      <c r="S5" s="659"/>
      <c r="T5" s="660"/>
      <c r="U5" s="660"/>
      <c r="V5" s="660"/>
      <c r="W5" s="660"/>
      <c r="X5" s="660"/>
      <c r="Y5" s="661"/>
      <c r="Z5" s="660"/>
      <c r="AA5" s="662"/>
    </row>
    <row r="6" spans="2:27" s="102" customFormat="1" ht="90" customHeight="1" thickBot="1" x14ac:dyDescent="0.4">
      <c r="B6" s="103" t="s">
        <v>154</v>
      </c>
      <c r="C6" s="104" t="s">
        <v>155</v>
      </c>
      <c r="D6" s="104" t="s">
        <v>156</v>
      </c>
      <c r="E6" s="105" t="s">
        <v>336</v>
      </c>
      <c r="F6" s="103" t="s">
        <v>376</v>
      </c>
      <c r="G6" s="104" t="s">
        <v>181</v>
      </c>
      <c r="H6" s="104" t="s">
        <v>157</v>
      </c>
      <c r="I6" s="105" t="s">
        <v>175</v>
      </c>
      <c r="J6" s="455" t="s">
        <v>226</v>
      </c>
      <c r="K6" s="106" t="s">
        <v>326</v>
      </c>
      <c r="L6" s="106" t="s">
        <v>327</v>
      </c>
      <c r="M6" s="106" t="s">
        <v>180</v>
      </c>
      <c r="N6" s="104" t="s">
        <v>158</v>
      </c>
      <c r="O6" s="104" t="s">
        <v>159</v>
      </c>
      <c r="P6" s="104" t="s">
        <v>160</v>
      </c>
      <c r="Q6" s="104" t="s">
        <v>161</v>
      </c>
      <c r="R6" s="105" t="s">
        <v>162</v>
      </c>
      <c r="S6" s="146" t="s">
        <v>174</v>
      </c>
      <c r="T6" s="146" t="s">
        <v>173</v>
      </c>
      <c r="U6" s="146" t="s">
        <v>172</v>
      </c>
      <c r="V6" s="146" t="s">
        <v>232</v>
      </c>
      <c r="W6" s="146" t="s">
        <v>233</v>
      </c>
      <c r="X6" s="146" t="s">
        <v>234</v>
      </c>
      <c r="Y6" s="146" t="s">
        <v>235</v>
      </c>
      <c r="Z6" s="146" t="s">
        <v>167</v>
      </c>
      <c r="AA6" s="147" t="s">
        <v>166</v>
      </c>
    </row>
    <row r="7" spans="2:27" s="102" customFormat="1" ht="18.75" customHeight="1" thickBot="1" x14ac:dyDescent="0.4">
      <c r="B7" s="692" t="s">
        <v>182</v>
      </c>
      <c r="C7" s="693"/>
      <c r="D7" s="693"/>
      <c r="E7" s="693"/>
      <c r="F7" s="693"/>
      <c r="G7" s="693"/>
      <c r="H7" s="693"/>
      <c r="I7" s="693"/>
      <c r="J7" s="693"/>
      <c r="K7" s="461"/>
      <c r="L7" s="461"/>
      <c r="M7" s="461"/>
      <c r="N7" s="461"/>
      <c r="O7" s="461"/>
      <c r="P7" s="461"/>
      <c r="Q7" s="461"/>
      <c r="R7" s="461"/>
      <c r="S7" s="461"/>
      <c r="T7" s="461"/>
      <c r="U7" s="461"/>
      <c r="V7" s="461"/>
      <c r="W7" s="461"/>
      <c r="X7" s="461"/>
      <c r="Y7" s="461"/>
      <c r="Z7" s="461"/>
      <c r="AA7" s="462"/>
    </row>
    <row r="8" spans="2:27" x14ac:dyDescent="0.35">
      <c r="B8" s="107" t="s">
        <v>128</v>
      </c>
      <c r="C8" s="108" t="s">
        <v>129</v>
      </c>
      <c r="D8" s="109">
        <v>38875</v>
      </c>
      <c r="E8" s="110">
        <v>400</v>
      </c>
      <c r="F8" s="107" t="s">
        <v>130</v>
      </c>
      <c r="G8" s="108" t="s">
        <v>131</v>
      </c>
      <c r="H8" s="108" t="s">
        <v>132</v>
      </c>
      <c r="I8" s="110"/>
      <c r="J8" s="457" t="s">
        <v>133</v>
      </c>
      <c r="K8" s="111"/>
      <c r="L8" s="111"/>
      <c r="M8" s="111">
        <v>230</v>
      </c>
      <c r="N8" s="112">
        <v>0.55000000000000004</v>
      </c>
      <c r="O8" s="112">
        <v>4.3</v>
      </c>
      <c r="P8" s="112">
        <v>3</v>
      </c>
      <c r="Q8" s="112">
        <v>3.2</v>
      </c>
      <c r="R8" s="113"/>
      <c r="S8" s="148"/>
      <c r="T8" s="112"/>
      <c r="U8" s="111"/>
      <c r="V8" s="112"/>
      <c r="W8" s="111"/>
      <c r="X8" s="112"/>
      <c r="Y8" s="111"/>
      <c r="Z8" s="112"/>
      <c r="AA8" s="149"/>
    </row>
    <row r="9" spans="2:27" x14ac:dyDescent="0.35">
      <c r="B9" s="107"/>
      <c r="C9" s="10"/>
      <c r="D9" s="109"/>
      <c r="E9" s="110"/>
      <c r="F9" s="114" t="s">
        <v>134</v>
      </c>
      <c r="G9" s="10" t="s">
        <v>131</v>
      </c>
      <c r="H9" s="10" t="s">
        <v>135</v>
      </c>
      <c r="I9" s="115"/>
      <c r="J9" s="457" t="s">
        <v>136</v>
      </c>
      <c r="K9" s="111"/>
      <c r="L9" s="111"/>
      <c r="M9" s="111">
        <v>400</v>
      </c>
      <c r="N9" s="112">
        <v>2</v>
      </c>
      <c r="O9" s="112">
        <v>10</v>
      </c>
      <c r="P9" s="112">
        <v>20</v>
      </c>
      <c r="Q9" s="112">
        <v>300</v>
      </c>
      <c r="R9" s="113"/>
      <c r="S9" s="148"/>
      <c r="T9" s="112"/>
      <c r="U9" s="111"/>
      <c r="V9" s="112"/>
      <c r="W9" s="111"/>
      <c r="X9" s="112"/>
      <c r="Y9" s="111"/>
      <c r="Z9" s="112"/>
      <c r="AA9" s="149"/>
    </row>
    <row r="10" spans="2:27" x14ac:dyDescent="0.35">
      <c r="B10" s="107"/>
      <c r="C10" s="10"/>
      <c r="D10" s="109"/>
      <c r="E10" s="115"/>
      <c r="F10" s="114" t="s">
        <v>137</v>
      </c>
      <c r="G10" s="10"/>
      <c r="H10" s="10"/>
      <c r="I10" s="115"/>
      <c r="J10" s="457" t="s">
        <v>138</v>
      </c>
      <c r="K10" s="111"/>
      <c r="L10" s="111"/>
      <c r="M10" s="111">
        <v>-50</v>
      </c>
      <c r="N10" s="112">
        <v>-0.05</v>
      </c>
      <c r="O10" s="112">
        <v>-0.05</v>
      </c>
      <c r="P10" s="112">
        <v>-0.05</v>
      </c>
      <c r="Q10" s="112">
        <v>-0.05</v>
      </c>
      <c r="R10" s="113"/>
      <c r="S10" s="148"/>
      <c r="T10" s="112"/>
      <c r="U10" s="111"/>
      <c r="V10" s="112"/>
      <c r="W10" s="111"/>
      <c r="X10" s="112"/>
      <c r="Y10" s="111"/>
      <c r="Z10" s="112"/>
      <c r="AA10" s="149"/>
    </row>
    <row r="11" spans="2:27" x14ac:dyDescent="0.35">
      <c r="B11" s="114"/>
      <c r="C11" s="10" t="s">
        <v>139</v>
      </c>
      <c r="D11" s="109">
        <v>38875</v>
      </c>
      <c r="E11" s="115">
        <v>300</v>
      </c>
      <c r="F11" s="114"/>
      <c r="G11" s="10"/>
      <c r="H11" s="108"/>
      <c r="I11" s="110"/>
      <c r="J11" s="457"/>
      <c r="K11" s="111"/>
      <c r="L11" s="111"/>
      <c r="M11" s="111"/>
      <c r="N11" s="112"/>
      <c r="O11" s="112"/>
      <c r="P11" s="112"/>
      <c r="Q11" s="112"/>
      <c r="R11" s="113"/>
      <c r="S11" s="148"/>
      <c r="T11" s="112"/>
      <c r="U11" s="111"/>
      <c r="V11" s="112"/>
      <c r="W11" s="111"/>
      <c r="X11" s="112"/>
      <c r="Y11" s="111"/>
      <c r="Z11" s="112"/>
      <c r="AA11" s="149"/>
    </row>
    <row r="12" spans="2:27" x14ac:dyDescent="0.35">
      <c r="B12" s="114" t="s">
        <v>140</v>
      </c>
      <c r="C12" s="10" t="s">
        <v>141</v>
      </c>
      <c r="D12" s="116">
        <v>38877</v>
      </c>
      <c r="E12" s="115">
        <v>400</v>
      </c>
      <c r="F12" s="114" t="s">
        <v>142</v>
      </c>
      <c r="G12" s="10" t="s">
        <v>143</v>
      </c>
      <c r="H12" s="10"/>
      <c r="I12" s="115" t="s">
        <v>132</v>
      </c>
      <c r="J12" s="458" t="s">
        <v>360</v>
      </c>
      <c r="K12" s="111"/>
      <c r="L12" s="111"/>
      <c r="M12" s="111">
        <v>850</v>
      </c>
      <c r="N12" s="112">
        <v>-0.05</v>
      </c>
      <c r="O12" s="112">
        <v>-0.05</v>
      </c>
      <c r="P12" s="112">
        <v>0.2</v>
      </c>
      <c r="Q12" s="112">
        <v>4.2</v>
      </c>
      <c r="R12" s="113"/>
      <c r="S12" s="148"/>
      <c r="T12" s="112"/>
      <c r="U12" s="111"/>
      <c r="V12" s="112"/>
      <c r="W12" s="111"/>
      <c r="X12" s="112"/>
      <c r="Y12" s="111"/>
      <c r="Z12" s="112"/>
      <c r="AA12" s="149"/>
    </row>
    <row r="13" spans="2:27" x14ac:dyDescent="0.35">
      <c r="B13" s="114"/>
      <c r="C13" s="10"/>
      <c r="D13" s="109"/>
      <c r="E13" s="115"/>
      <c r="F13" s="114" t="s">
        <v>144</v>
      </c>
      <c r="G13" s="10"/>
      <c r="H13" s="108"/>
      <c r="I13" s="110"/>
      <c r="J13" s="457" t="s">
        <v>361</v>
      </c>
      <c r="K13" s="111"/>
      <c r="L13" s="111"/>
      <c r="M13" s="111">
        <v>-50</v>
      </c>
      <c r="N13" s="112">
        <v>-0.05</v>
      </c>
      <c r="O13" s="112">
        <v>-0.05</v>
      </c>
      <c r="P13" s="112">
        <v>-0.05</v>
      </c>
      <c r="Q13" s="112">
        <v>-0.05</v>
      </c>
      <c r="R13" s="113"/>
      <c r="S13" s="148"/>
      <c r="T13" s="112"/>
      <c r="U13" s="111"/>
      <c r="V13" s="112"/>
      <c r="W13" s="111"/>
      <c r="X13" s="112"/>
      <c r="Y13" s="111"/>
      <c r="Z13" s="112"/>
      <c r="AA13" s="149"/>
    </row>
    <row r="14" spans="2:27" x14ac:dyDescent="0.35">
      <c r="B14" s="114"/>
      <c r="C14" s="10"/>
      <c r="D14" s="116"/>
      <c r="E14" s="115"/>
      <c r="F14" s="114"/>
      <c r="G14" s="10"/>
      <c r="H14" s="10"/>
      <c r="I14" s="115"/>
      <c r="J14" s="458"/>
      <c r="K14" s="111"/>
      <c r="L14" s="111"/>
      <c r="M14" s="111"/>
      <c r="N14" s="112"/>
      <c r="O14" s="112"/>
      <c r="P14" s="112"/>
      <c r="Q14" s="112"/>
      <c r="R14" s="113"/>
      <c r="S14" s="148"/>
      <c r="T14" s="112"/>
      <c r="U14" s="111"/>
      <c r="V14" s="112"/>
      <c r="W14" s="111"/>
      <c r="X14" s="112"/>
      <c r="Y14" s="111"/>
      <c r="Z14" s="112"/>
      <c r="AA14" s="149"/>
    </row>
    <row r="15" spans="2:27" x14ac:dyDescent="0.35">
      <c r="B15" s="114"/>
      <c r="C15" s="10"/>
      <c r="D15" s="109"/>
      <c r="E15" s="115"/>
      <c r="F15" s="114"/>
      <c r="G15" s="10"/>
      <c r="H15" s="108"/>
      <c r="I15" s="110"/>
      <c r="J15" s="457"/>
      <c r="K15" s="111"/>
      <c r="L15" s="111"/>
      <c r="M15" s="111"/>
      <c r="N15" s="112"/>
      <c r="O15" s="112"/>
      <c r="P15" s="112"/>
      <c r="Q15" s="112"/>
      <c r="R15" s="113"/>
      <c r="S15" s="148"/>
      <c r="T15" s="112"/>
      <c r="U15" s="111"/>
      <c r="V15" s="112"/>
      <c r="W15" s="111"/>
      <c r="X15" s="112"/>
      <c r="Y15" s="111"/>
      <c r="Z15" s="112"/>
      <c r="AA15" s="149"/>
    </row>
    <row r="16" spans="2:27" x14ac:dyDescent="0.35">
      <c r="B16" s="114"/>
      <c r="C16" s="10"/>
      <c r="D16" s="116"/>
      <c r="E16" s="115"/>
      <c r="F16" s="114"/>
      <c r="G16" s="10"/>
      <c r="H16" s="10"/>
      <c r="I16" s="115"/>
      <c r="J16" s="458"/>
      <c r="K16" s="111"/>
      <c r="L16" s="111"/>
      <c r="M16" s="111"/>
      <c r="N16" s="112"/>
      <c r="O16" s="112"/>
      <c r="P16" s="112"/>
      <c r="Q16" s="112"/>
      <c r="R16" s="113"/>
      <c r="S16" s="148"/>
      <c r="T16" s="112"/>
      <c r="U16" s="111"/>
      <c r="V16" s="112"/>
      <c r="W16" s="111"/>
      <c r="X16" s="112"/>
      <c r="Y16" s="111"/>
      <c r="Z16" s="112"/>
      <c r="AA16" s="149"/>
    </row>
    <row r="17" spans="2:27" x14ac:dyDescent="0.35">
      <c r="B17" s="114"/>
      <c r="C17" s="10"/>
      <c r="D17" s="109"/>
      <c r="E17" s="115"/>
      <c r="F17" s="114"/>
      <c r="G17" s="10"/>
      <c r="H17" s="108"/>
      <c r="I17" s="110"/>
      <c r="J17" s="457"/>
      <c r="K17" s="111"/>
      <c r="L17" s="111"/>
      <c r="M17" s="111"/>
      <c r="N17" s="112"/>
      <c r="O17" s="112"/>
      <c r="P17" s="112"/>
      <c r="Q17" s="112"/>
      <c r="R17" s="113"/>
      <c r="S17" s="148"/>
      <c r="T17" s="112"/>
      <c r="U17" s="111"/>
      <c r="V17" s="112"/>
      <c r="W17" s="111"/>
      <c r="X17" s="112"/>
      <c r="Y17" s="111"/>
      <c r="Z17" s="112"/>
      <c r="AA17" s="149"/>
    </row>
    <row r="18" spans="2:27" x14ac:dyDescent="0.35">
      <c r="B18" s="114"/>
      <c r="C18" s="10"/>
      <c r="D18" s="116"/>
      <c r="E18" s="115"/>
      <c r="F18" s="114"/>
      <c r="G18" s="10"/>
      <c r="H18" s="10"/>
      <c r="I18" s="115"/>
      <c r="J18" s="458"/>
      <c r="K18" s="111"/>
      <c r="L18" s="111"/>
      <c r="M18" s="111"/>
      <c r="N18" s="112"/>
      <c r="O18" s="112"/>
      <c r="P18" s="112"/>
      <c r="Q18" s="112"/>
      <c r="R18" s="113"/>
      <c r="S18" s="148"/>
      <c r="T18" s="112"/>
      <c r="U18" s="111"/>
      <c r="V18" s="112"/>
      <c r="W18" s="111"/>
      <c r="X18" s="112"/>
      <c r="Y18" s="111"/>
      <c r="Z18" s="112"/>
      <c r="AA18" s="149"/>
    </row>
    <row r="19" spans="2:27" ht="15" thickBot="1" x14ac:dyDescent="0.4">
      <c r="B19" s="114"/>
      <c r="C19" s="10"/>
      <c r="D19" s="116"/>
      <c r="E19" s="115"/>
      <c r="F19" s="114"/>
      <c r="G19" s="10"/>
      <c r="H19" s="10"/>
      <c r="I19" s="115"/>
      <c r="J19" s="459"/>
      <c r="K19" s="111"/>
      <c r="L19" s="111"/>
      <c r="M19" s="111"/>
      <c r="N19" s="112"/>
      <c r="O19" s="112"/>
      <c r="P19" s="112"/>
      <c r="Q19" s="112"/>
      <c r="R19" s="113"/>
      <c r="S19" s="148"/>
      <c r="T19" s="112"/>
      <c r="U19" s="111"/>
      <c r="V19" s="112"/>
      <c r="W19" s="111"/>
      <c r="X19" s="112"/>
      <c r="Y19" s="111"/>
      <c r="Z19" s="112"/>
      <c r="AA19" s="149"/>
    </row>
    <row r="20" spans="2:27" s="102" customFormat="1" ht="18.75" customHeight="1" thickBot="1" x14ac:dyDescent="0.4">
      <c r="B20" s="692" t="s">
        <v>145</v>
      </c>
      <c r="C20" s="693"/>
      <c r="D20" s="693"/>
      <c r="E20" s="693"/>
      <c r="F20" s="693"/>
      <c r="G20" s="693"/>
      <c r="H20" s="693"/>
      <c r="I20" s="693"/>
      <c r="J20" s="693"/>
      <c r="K20" s="461"/>
      <c r="L20" s="461"/>
      <c r="M20" s="461"/>
      <c r="N20" s="461"/>
      <c r="O20" s="461"/>
      <c r="P20" s="461"/>
      <c r="Q20" s="461"/>
      <c r="R20" s="461"/>
      <c r="S20" s="461"/>
      <c r="T20" s="461"/>
      <c r="U20" s="461"/>
      <c r="V20" s="461"/>
      <c r="W20" s="461"/>
      <c r="X20" s="461"/>
      <c r="Y20" s="461"/>
      <c r="Z20" s="461"/>
      <c r="AA20" s="462"/>
    </row>
    <row r="21" spans="2:27" ht="12.75" customHeight="1" outlineLevel="1" x14ac:dyDescent="0.35">
      <c r="B21" s="107"/>
      <c r="C21" s="108"/>
      <c r="D21" s="109"/>
      <c r="E21" s="110"/>
      <c r="F21" s="107"/>
      <c r="G21" s="108"/>
      <c r="H21" s="108"/>
      <c r="I21" s="110"/>
      <c r="J21" s="457"/>
      <c r="K21" s="111"/>
      <c r="L21" s="111"/>
      <c r="M21" s="111"/>
      <c r="N21" s="112"/>
      <c r="O21" s="112"/>
      <c r="P21" s="112"/>
      <c r="Q21" s="112"/>
      <c r="R21" s="113"/>
      <c r="S21" s="148"/>
      <c r="T21" s="112"/>
      <c r="U21" s="111"/>
      <c r="V21" s="112"/>
      <c r="W21" s="111"/>
      <c r="X21" s="112"/>
      <c r="Y21" s="111"/>
      <c r="Z21" s="112"/>
      <c r="AA21" s="149"/>
    </row>
    <row r="22" spans="2:27" ht="12.75" customHeight="1" outlineLevel="1" x14ac:dyDescent="0.35">
      <c r="B22" s="114"/>
      <c r="C22" s="10"/>
      <c r="D22" s="116"/>
      <c r="E22" s="115"/>
      <c r="F22" s="114"/>
      <c r="G22" s="10"/>
      <c r="H22" s="10"/>
      <c r="I22" s="115"/>
      <c r="J22" s="457"/>
      <c r="K22" s="111"/>
      <c r="L22" s="111"/>
      <c r="M22" s="111"/>
      <c r="N22" s="112"/>
      <c r="O22" s="112"/>
      <c r="P22" s="112"/>
      <c r="Q22" s="112"/>
      <c r="R22" s="113"/>
      <c r="S22" s="148"/>
      <c r="T22" s="112"/>
      <c r="U22" s="111"/>
      <c r="V22" s="112"/>
      <c r="W22" s="111"/>
      <c r="X22" s="112"/>
      <c r="Y22" s="111"/>
      <c r="Z22" s="112"/>
      <c r="AA22" s="149"/>
    </row>
    <row r="23" spans="2:27" ht="12.75" customHeight="1" outlineLevel="1" x14ac:dyDescent="0.35">
      <c r="B23" s="114"/>
      <c r="C23" s="10"/>
      <c r="D23" s="116"/>
      <c r="E23" s="115"/>
      <c r="F23" s="114"/>
      <c r="G23" s="10"/>
      <c r="H23" s="10"/>
      <c r="I23" s="115"/>
      <c r="J23" s="457"/>
      <c r="K23" s="111"/>
      <c r="L23" s="111"/>
      <c r="M23" s="111"/>
      <c r="N23" s="112"/>
      <c r="O23" s="112"/>
      <c r="P23" s="112"/>
      <c r="Q23" s="112"/>
      <c r="R23" s="113"/>
      <c r="S23" s="148"/>
      <c r="T23" s="112"/>
      <c r="U23" s="111"/>
      <c r="V23" s="112"/>
      <c r="W23" s="111"/>
      <c r="X23" s="112"/>
      <c r="Y23" s="111"/>
      <c r="Z23" s="112"/>
      <c r="AA23" s="149"/>
    </row>
    <row r="24" spans="2:27" ht="12.75" customHeight="1" outlineLevel="1" x14ac:dyDescent="0.35">
      <c r="B24" s="114"/>
      <c r="C24" s="10"/>
      <c r="D24" s="116"/>
      <c r="E24" s="115"/>
      <c r="F24" s="114"/>
      <c r="G24" s="10"/>
      <c r="H24" s="10"/>
      <c r="I24" s="115"/>
      <c r="J24" s="457"/>
      <c r="K24" s="111"/>
      <c r="L24" s="111"/>
      <c r="M24" s="111"/>
      <c r="N24" s="112"/>
      <c r="O24" s="112"/>
      <c r="P24" s="112"/>
      <c r="Q24" s="112"/>
      <c r="R24" s="113"/>
      <c r="S24" s="148"/>
      <c r="T24" s="112"/>
      <c r="U24" s="111"/>
      <c r="V24" s="112"/>
      <c r="W24" s="111"/>
      <c r="X24" s="112"/>
      <c r="Y24" s="111"/>
      <c r="Z24" s="112"/>
      <c r="AA24" s="149"/>
    </row>
    <row r="25" spans="2:27" ht="12.75" customHeight="1" outlineLevel="1" x14ac:dyDescent="0.35">
      <c r="B25" s="114"/>
      <c r="C25" s="10"/>
      <c r="D25" s="116"/>
      <c r="E25" s="115"/>
      <c r="F25" s="114"/>
      <c r="G25" s="10"/>
      <c r="H25" s="10"/>
      <c r="I25" s="115"/>
      <c r="J25" s="457"/>
      <c r="K25" s="111"/>
      <c r="L25" s="111"/>
      <c r="M25" s="111"/>
      <c r="N25" s="112"/>
      <c r="O25" s="112"/>
      <c r="P25" s="112"/>
      <c r="Q25" s="112"/>
      <c r="R25" s="113"/>
      <c r="S25" s="148"/>
      <c r="T25" s="112"/>
      <c r="U25" s="111"/>
      <c r="V25" s="112"/>
      <c r="W25" s="111"/>
      <c r="X25" s="112"/>
      <c r="Y25" s="111"/>
      <c r="Z25" s="112"/>
      <c r="AA25" s="149"/>
    </row>
    <row r="26" spans="2:27" ht="12.75" customHeight="1" outlineLevel="1" x14ac:dyDescent="0.35">
      <c r="B26" s="114"/>
      <c r="C26" s="10"/>
      <c r="D26" s="116"/>
      <c r="E26" s="115"/>
      <c r="F26" s="114"/>
      <c r="G26" s="10"/>
      <c r="H26" s="10"/>
      <c r="I26" s="115"/>
      <c r="J26" s="457"/>
      <c r="K26" s="111"/>
      <c r="L26" s="111"/>
      <c r="M26" s="111"/>
      <c r="N26" s="112"/>
      <c r="O26" s="112"/>
      <c r="P26" s="112"/>
      <c r="Q26" s="112"/>
      <c r="R26" s="113"/>
      <c r="S26" s="148"/>
      <c r="T26" s="112"/>
      <c r="U26" s="111"/>
      <c r="V26" s="112"/>
      <c r="W26" s="111"/>
      <c r="X26" s="112"/>
      <c r="Y26" s="111"/>
      <c r="Z26" s="112"/>
      <c r="AA26" s="149"/>
    </row>
    <row r="27" spans="2:27" ht="12.75" customHeight="1" outlineLevel="1" x14ac:dyDescent="0.35">
      <c r="B27" s="114"/>
      <c r="C27" s="10"/>
      <c r="D27" s="116"/>
      <c r="E27" s="115"/>
      <c r="F27" s="114"/>
      <c r="G27" s="10"/>
      <c r="H27" s="10"/>
      <c r="I27" s="115"/>
      <c r="J27" s="457"/>
      <c r="K27" s="111"/>
      <c r="L27" s="111"/>
      <c r="M27" s="111"/>
      <c r="N27" s="112"/>
      <c r="O27" s="112"/>
      <c r="P27" s="112"/>
      <c r="Q27" s="112"/>
      <c r="R27" s="113"/>
      <c r="S27" s="148"/>
      <c r="T27" s="112"/>
      <c r="U27" s="111"/>
      <c r="V27" s="112"/>
      <c r="W27" s="111"/>
      <c r="X27" s="112"/>
      <c r="Y27" s="111"/>
      <c r="Z27" s="112"/>
      <c r="AA27" s="149"/>
    </row>
    <row r="28" spans="2:27" ht="12.75" customHeight="1" outlineLevel="1" x14ac:dyDescent="0.35">
      <c r="B28" s="114"/>
      <c r="C28" s="10"/>
      <c r="D28" s="116"/>
      <c r="E28" s="115"/>
      <c r="F28" s="114"/>
      <c r="G28" s="10"/>
      <c r="H28" s="10"/>
      <c r="I28" s="115"/>
      <c r="J28" s="457"/>
      <c r="K28" s="111"/>
      <c r="L28" s="111"/>
      <c r="M28" s="111"/>
      <c r="N28" s="112"/>
      <c r="O28" s="112"/>
      <c r="P28" s="112"/>
      <c r="Q28" s="112"/>
      <c r="R28" s="113"/>
      <c r="S28" s="148"/>
      <c r="T28" s="112"/>
      <c r="U28" s="111"/>
      <c r="V28" s="112"/>
      <c r="W28" s="111"/>
      <c r="X28" s="112"/>
      <c r="Y28" s="111"/>
      <c r="Z28" s="112"/>
      <c r="AA28" s="149"/>
    </row>
    <row r="29" spans="2:27" ht="12.75" customHeight="1" outlineLevel="1" x14ac:dyDescent="0.35">
      <c r="B29" s="114"/>
      <c r="C29" s="10"/>
      <c r="D29" s="116"/>
      <c r="E29" s="115"/>
      <c r="F29" s="114"/>
      <c r="G29" s="10"/>
      <c r="H29" s="10"/>
      <c r="I29" s="115"/>
      <c r="J29" s="457"/>
      <c r="K29" s="111"/>
      <c r="L29" s="111"/>
      <c r="M29" s="111"/>
      <c r="N29" s="112"/>
      <c r="O29" s="112"/>
      <c r="P29" s="112"/>
      <c r="Q29" s="112"/>
      <c r="R29" s="113"/>
      <c r="S29" s="148"/>
      <c r="T29" s="112"/>
      <c r="U29" s="111"/>
      <c r="V29" s="112"/>
      <c r="W29" s="111"/>
      <c r="X29" s="112"/>
      <c r="Y29" s="111"/>
      <c r="Z29" s="112"/>
      <c r="AA29" s="149"/>
    </row>
    <row r="30" spans="2:27" ht="12.75" customHeight="1" outlineLevel="1" x14ac:dyDescent="0.35">
      <c r="B30" s="114"/>
      <c r="C30" s="10"/>
      <c r="D30" s="116"/>
      <c r="E30" s="115"/>
      <c r="F30" s="114"/>
      <c r="G30" s="10"/>
      <c r="H30" s="10"/>
      <c r="I30" s="115"/>
      <c r="J30" s="457"/>
      <c r="K30" s="111"/>
      <c r="L30" s="111"/>
      <c r="M30" s="111"/>
      <c r="N30" s="112"/>
      <c r="O30" s="112"/>
      <c r="P30" s="112"/>
      <c r="Q30" s="112"/>
      <c r="R30" s="113"/>
      <c r="S30" s="148"/>
      <c r="T30" s="112"/>
      <c r="U30" s="111"/>
      <c r="V30" s="112"/>
      <c r="W30" s="111"/>
      <c r="X30" s="112"/>
      <c r="Y30" s="111"/>
      <c r="Z30" s="112"/>
      <c r="AA30" s="149"/>
    </row>
    <row r="31" spans="2:27" ht="12.75" customHeight="1" outlineLevel="1" x14ac:dyDescent="0.35">
      <c r="B31" s="114"/>
      <c r="C31" s="10"/>
      <c r="D31" s="116"/>
      <c r="E31" s="115"/>
      <c r="F31" s="114"/>
      <c r="G31" s="10"/>
      <c r="H31" s="10"/>
      <c r="I31" s="115"/>
      <c r="J31" s="457"/>
      <c r="K31" s="111"/>
      <c r="L31" s="111"/>
      <c r="M31" s="111"/>
      <c r="N31" s="112"/>
      <c r="O31" s="112"/>
      <c r="P31" s="112"/>
      <c r="Q31" s="112"/>
      <c r="R31" s="113"/>
      <c r="S31" s="148"/>
      <c r="T31" s="112"/>
      <c r="U31" s="111"/>
      <c r="V31" s="112"/>
      <c r="W31" s="111"/>
      <c r="X31" s="112"/>
      <c r="Y31" s="111"/>
      <c r="Z31" s="112"/>
      <c r="AA31" s="149"/>
    </row>
    <row r="32" spans="2:27" ht="12.75" customHeight="1" outlineLevel="1" x14ac:dyDescent="0.35">
      <c r="B32" s="114"/>
      <c r="C32" s="10"/>
      <c r="D32" s="116"/>
      <c r="E32" s="115"/>
      <c r="F32" s="114"/>
      <c r="G32" s="10"/>
      <c r="H32" s="10"/>
      <c r="I32" s="115"/>
      <c r="J32" s="457"/>
      <c r="K32" s="111"/>
      <c r="L32" s="111"/>
      <c r="M32" s="111"/>
      <c r="N32" s="112"/>
      <c r="O32" s="112"/>
      <c r="P32" s="112"/>
      <c r="Q32" s="112"/>
      <c r="R32" s="113"/>
      <c r="S32" s="148"/>
      <c r="T32" s="112"/>
      <c r="U32" s="111"/>
      <c r="V32" s="112"/>
      <c r="W32" s="111"/>
      <c r="X32" s="112"/>
      <c r="Y32" s="111"/>
      <c r="Z32" s="112"/>
      <c r="AA32" s="149"/>
    </row>
    <row r="33" spans="2:27" ht="12.75" customHeight="1" outlineLevel="1" x14ac:dyDescent="0.35">
      <c r="B33" s="114"/>
      <c r="C33" s="10"/>
      <c r="D33" s="116"/>
      <c r="E33" s="115"/>
      <c r="F33" s="114"/>
      <c r="G33" s="10"/>
      <c r="H33" s="10"/>
      <c r="I33" s="115"/>
      <c r="J33" s="457"/>
      <c r="K33" s="111"/>
      <c r="L33" s="111"/>
      <c r="M33" s="111"/>
      <c r="N33" s="112"/>
      <c r="O33" s="112"/>
      <c r="P33" s="112"/>
      <c r="Q33" s="112"/>
      <c r="R33" s="113"/>
      <c r="S33" s="148"/>
      <c r="T33" s="112"/>
      <c r="U33" s="111"/>
      <c r="V33" s="112"/>
      <c r="W33" s="111"/>
      <c r="X33" s="112"/>
      <c r="Y33" s="111"/>
      <c r="Z33" s="112"/>
      <c r="AA33" s="149"/>
    </row>
    <row r="34" spans="2:27" ht="12.75" customHeight="1" outlineLevel="1" x14ac:dyDescent="0.35">
      <c r="B34" s="114"/>
      <c r="C34" s="10"/>
      <c r="D34" s="116"/>
      <c r="E34" s="115"/>
      <c r="F34" s="114"/>
      <c r="G34" s="10"/>
      <c r="H34" s="10"/>
      <c r="I34" s="115"/>
      <c r="J34" s="457"/>
      <c r="K34" s="111"/>
      <c r="L34" s="111"/>
      <c r="M34" s="111"/>
      <c r="N34" s="112"/>
      <c r="O34" s="112"/>
      <c r="P34" s="112"/>
      <c r="Q34" s="112"/>
      <c r="R34" s="113"/>
      <c r="S34" s="148"/>
      <c r="T34" s="112"/>
      <c r="U34" s="111"/>
      <c r="V34" s="112"/>
      <c r="W34" s="111"/>
      <c r="X34" s="112"/>
      <c r="Y34" s="111"/>
      <c r="Z34" s="112"/>
      <c r="AA34" s="149"/>
    </row>
    <row r="35" spans="2:27" ht="12.75" customHeight="1" outlineLevel="1" x14ac:dyDescent="0.35">
      <c r="B35" s="114"/>
      <c r="C35" s="10"/>
      <c r="D35" s="116"/>
      <c r="E35" s="115"/>
      <c r="F35" s="114"/>
      <c r="G35" s="10"/>
      <c r="H35" s="10"/>
      <c r="I35" s="115"/>
      <c r="J35" s="457"/>
      <c r="K35" s="111"/>
      <c r="L35" s="111"/>
      <c r="M35" s="111"/>
      <c r="N35" s="112"/>
      <c r="O35" s="112"/>
      <c r="P35" s="112"/>
      <c r="Q35" s="112"/>
      <c r="R35" s="113"/>
      <c r="S35" s="148"/>
      <c r="T35" s="112"/>
      <c r="U35" s="111"/>
      <c r="V35" s="112"/>
      <c r="W35" s="111"/>
      <c r="X35" s="112"/>
      <c r="Y35" s="111"/>
      <c r="Z35" s="112"/>
      <c r="AA35" s="149"/>
    </row>
    <row r="36" spans="2:27" ht="12.75" customHeight="1" outlineLevel="1" x14ac:dyDescent="0.35">
      <c r="B36" s="114"/>
      <c r="C36" s="10"/>
      <c r="D36" s="116"/>
      <c r="E36" s="115"/>
      <c r="F36" s="114"/>
      <c r="G36" s="10"/>
      <c r="H36" s="10"/>
      <c r="I36" s="115"/>
      <c r="J36" s="457"/>
      <c r="K36" s="111"/>
      <c r="L36" s="111"/>
      <c r="M36" s="111"/>
      <c r="N36" s="112"/>
      <c r="O36" s="112"/>
      <c r="P36" s="112"/>
      <c r="Q36" s="112"/>
      <c r="R36" s="113"/>
      <c r="S36" s="148"/>
      <c r="T36" s="112"/>
      <c r="U36" s="111"/>
      <c r="V36" s="112"/>
      <c r="W36" s="111"/>
      <c r="X36" s="112"/>
      <c r="Y36" s="111"/>
      <c r="Z36" s="112"/>
      <c r="AA36" s="149"/>
    </row>
    <row r="37" spans="2:27" ht="12.75" customHeight="1" outlineLevel="1" x14ac:dyDescent="0.35">
      <c r="B37" s="114"/>
      <c r="C37" s="10"/>
      <c r="D37" s="116"/>
      <c r="E37" s="115"/>
      <c r="F37" s="114"/>
      <c r="G37" s="10"/>
      <c r="H37" s="10"/>
      <c r="I37" s="115"/>
      <c r="J37" s="457"/>
      <c r="K37" s="111"/>
      <c r="L37" s="111"/>
      <c r="M37" s="111"/>
      <c r="N37" s="112"/>
      <c r="O37" s="112"/>
      <c r="P37" s="112"/>
      <c r="Q37" s="112"/>
      <c r="R37" s="113"/>
      <c r="S37" s="148"/>
      <c r="T37" s="112"/>
      <c r="U37" s="111"/>
      <c r="V37" s="112"/>
      <c r="W37" s="111"/>
      <c r="X37" s="112"/>
      <c r="Y37" s="111"/>
      <c r="Z37" s="112"/>
      <c r="AA37" s="149"/>
    </row>
    <row r="38" spans="2:27" ht="12.75" customHeight="1" outlineLevel="1" x14ac:dyDescent="0.35">
      <c r="B38" s="114"/>
      <c r="C38" s="10"/>
      <c r="D38" s="116"/>
      <c r="E38" s="115"/>
      <c r="F38" s="114"/>
      <c r="G38" s="10"/>
      <c r="H38" s="10"/>
      <c r="I38" s="115"/>
      <c r="J38" s="457"/>
      <c r="K38" s="111"/>
      <c r="L38" s="111"/>
      <c r="M38" s="111"/>
      <c r="N38" s="112"/>
      <c r="O38" s="112"/>
      <c r="P38" s="112"/>
      <c r="Q38" s="112"/>
      <c r="R38" s="113"/>
      <c r="S38" s="148"/>
      <c r="T38" s="112"/>
      <c r="U38" s="111"/>
      <c r="V38" s="112"/>
      <c r="W38" s="111"/>
      <c r="X38" s="112"/>
      <c r="Y38" s="111"/>
      <c r="Z38" s="112"/>
      <c r="AA38" s="149"/>
    </row>
    <row r="39" spans="2:27" ht="15" thickBot="1" x14ac:dyDescent="0.4">
      <c r="B39" s="114"/>
      <c r="C39" s="10"/>
      <c r="D39" s="116"/>
      <c r="E39" s="115"/>
      <c r="F39" s="114"/>
      <c r="G39" s="10"/>
      <c r="H39" s="10"/>
      <c r="I39" s="115"/>
      <c r="J39" s="460"/>
      <c r="K39" s="111"/>
      <c r="L39" s="111"/>
      <c r="M39" s="111"/>
      <c r="N39" s="112"/>
      <c r="O39" s="112"/>
      <c r="P39" s="112"/>
      <c r="Q39" s="112"/>
      <c r="R39" s="113"/>
      <c r="S39" s="148"/>
      <c r="T39" s="112"/>
      <c r="U39" s="111"/>
      <c r="V39" s="112"/>
      <c r="W39" s="111"/>
      <c r="X39" s="112"/>
      <c r="Y39" s="111"/>
      <c r="Z39" s="112"/>
      <c r="AA39" s="149"/>
    </row>
    <row r="40" spans="2:27" s="102" customFormat="1" ht="18.75" customHeight="1" thickBot="1" x14ac:dyDescent="0.4">
      <c r="B40" s="692" t="s">
        <v>146</v>
      </c>
      <c r="C40" s="693"/>
      <c r="D40" s="693"/>
      <c r="E40" s="693"/>
      <c r="F40" s="693"/>
      <c r="G40" s="693"/>
      <c r="H40" s="693"/>
      <c r="I40" s="693"/>
      <c r="J40" s="693"/>
      <c r="K40" s="461"/>
      <c r="L40" s="461"/>
      <c r="M40" s="461"/>
      <c r="N40" s="461"/>
      <c r="O40" s="461"/>
      <c r="P40" s="461"/>
      <c r="Q40" s="461"/>
      <c r="R40" s="461"/>
      <c r="S40" s="461"/>
      <c r="T40" s="461"/>
      <c r="U40" s="461"/>
      <c r="V40" s="461"/>
      <c r="W40" s="461"/>
      <c r="X40" s="461"/>
      <c r="Y40" s="461"/>
      <c r="Z40" s="461"/>
      <c r="AA40" s="462"/>
    </row>
    <row r="41" spans="2:27" ht="12.75" customHeight="1" outlineLevel="1" x14ac:dyDescent="0.35">
      <c r="B41" s="107"/>
      <c r="C41" s="108"/>
      <c r="D41" s="109"/>
      <c r="E41" s="110"/>
      <c r="F41" s="107"/>
      <c r="G41" s="108"/>
      <c r="H41" s="108"/>
      <c r="I41" s="110"/>
      <c r="J41" s="457"/>
      <c r="K41" s="155"/>
      <c r="L41" s="155"/>
      <c r="M41" s="111"/>
      <c r="N41" s="112"/>
      <c r="O41" s="112"/>
      <c r="P41" s="112"/>
      <c r="Q41" s="112"/>
      <c r="R41" s="113"/>
      <c r="S41" s="148"/>
      <c r="T41" s="112"/>
      <c r="U41" s="111"/>
      <c r="V41" s="112"/>
      <c r="W41" s="111"/>
      <c r="X41" s="112"/>
      <c r="Y41" s="111"/>
      <c r="Z41" s="112"/>
      <c r="AA41" s="149"/>
    </row>
    <row r="42" spans="2:27" ht="12.75" customHeight="1" outlineLevel="1" x14ac:dyDescent="0.35">
      <c r="B42" s="114"/>
      <c r="C42" s="10"/>
      <c r="D42" s="116"/>
      <c r="E42" s="115"/>
      <c r="F42" s="114"/>
      <c r="G42" s="10"/>
      <c r="H42" s="10"/>
      <c r="I42" s="115"/>
      <c r="J42" s="457"/>
      <c r="K42" s="155"/>
      <c r="L42" s="155"/>
      <c r="M42" s="111"/>
      <c r="N42" s="112"/>
      <c r="O42" s="112"/>
      <c r="P42" s="112"/>
      <c r="Q42" s="112"/>
      <c r="R42" s="113"/>
      <c r="S42" s="148"/>
      <c r="T42" s="112"/>
      <c r="U42" s="111"/>
      <c r="V42" s="112"/>
      <c r="W42" s="111"/>
      <c r="X42" s="112"/>
      <c r="Y42" s="111"/>
      <c r="Z42" s="112"/>
      <c r="AA42" s="149"/>
    </row>
    <row r="43" spans="2:27" ht="12.75" customHeight="1" outlineLevel="1" x14ac:dyDescent="0.35">
      <c r="B43" s="114"/>
      <c r="C43" s="10"/>
      <c r="D43" s="116"/>
      <c r="E43" s="115"/>
      <c r="F43" s="114"/>
      <c r="G43" s="10"/>
      <c r="H43" s="10"/>
      <c r="I43" s="115"/>
      <c r="J43" s="457"/>
      <c r="K43" s="155"/>
      <c r="L43" s="155"/>
      <c r="M43" s="111"/>
      <c r="N43" s="112"/>
      <c r="O43" s="112"/>
      <c r="P43" s="112"/>
      <c r="Q43" s="112"/>
      <c r="R43" s="113"/>
      <c r="S43" s="148"/>
      <c r="T43" s="112"/>
      <c r="U43" s="111"/>
      <c r="V43" s="112"/>
      <c r="W43" s="111"/>
      <c r="X43" s="112"/>
      <c r="Y43" s="111"/>
      <c r="Z43" s="112"/>
      <c r="AA43" s="149"/>
    </row>
    <row r="44" spans="2:27" ht="12.75" customHeight="1" outlineLevel="1" x14ac:dyDescent="0.35">
      <c r="B44" s="114"/>
      <c r="C44" s="10"/>
      <c r="D44" s="116"/>
      <c r="E44" s="115"/>
      <c r="F44" s="114"/>
      <c r="G44" s="10"/>
      <c r="H44" s="10"/>
      <c r="I44" s="115"/>
      <c r="J44" s="457"/>
      <c r="K44" s="155"/>
      <c r="L44" s="155"/>
      <c r="M44" s="111"/>
      <c r="N44" s="112"/>
      <c r="O44" s="112"/>
      <c r="P44" s="112"/>
      <c r="Q44" s="112"/>
      <c r="R44" s="113"/>
      <c r="S44" s="148"/>
      <c r="T44" s="112"/>
      <c r="U44" s="111"/>
      <c r="V44" s="112"/>
      <c r="W44" s="111"/>
      <c r="X44" s="112"/>
      <c r="Y44" s="111"/>
      <c r="Z44" s="112"/>
      <c r="AA44" s="149"/>
    </row>
    <row r="45" spans="2:27" ht="12.75" customHeight="1" outlineLevel="1" x14ac:dyDescent="0.35">
      <c r="B45" s="114"/>
      <c r="C45" s="10"/>
      <c r="D45" s="116"/>
      <c r="E45" s="115"/>
      <c r="F45" s="114"/>
      <c r="G45" s="10"/>
      <c r="H45" s="10"/>
      <c r="I45" s="115"/>
      <c r="J45" s="457"/>
      <c r="K45" s="155"/>
      <c r="L45" s="155"/>
      <c r="M45" s="111"/>
      <c r="N45" s="112"/>
      <c r="O45" s="112"/>
      <c r="P45" s="112"/>
      <c r="Q45" s="112"/>
      <c r="R45" s="113"/>
      <c r="S45" s="148"/>
      <c r="T45" s="112"/>
      <c r="U45" s="111"/>
      <c r="V45" s="112"/>
      <c r="W45" s="111"/>
      <c r="X45" s="112"/>
      <c r="Y45" s="111"/>
      <c r="Z45" s="112"/>
      <c r="AA45" s="149"/>
    </row>
    <row r="46" spans="2:27" ht="12.75" customHeight="1" outlineLevel="1" x14ac:dyDescent="0.35">
      <c r="B46" s="114"/>
      <c r="C46" s="10"/>
      <c r="D46" s="116"/>
      <c r="E46" s="115"/>
      <c r="F46" s="114"/>
      <c r="G46" s="10"/>
      <c r="H46" s="10"/>
      <c r="I46" s="115"/>
      <c r="J46" s="457"/>
      <c r="K46" s="155"/>
      <c r="L46" s="155"/>
      <c r="M46" s="111"/>
      <c r="N46" s="112"/>
      <c r="O46" s="112"/>
      <c r="P46" s="112"/>
      <c r="Q46" s="112"/>
      <c r="R46" s="113"/>
      <c r="S46" s="148"/>
      <c r="T46" s="112"/>
      <c r="U46" s="111"/>
      <c r="V46" s="112"/>
      <c r="W46" s="111"/>
      <c r="X46" s="112"/>
      <c r="Y46" s="111"/>
      <c r="Z46" s="112"/>
      <c r="AA46" s="149"/>
    </row>
    <row r="47" spans="2:27" ht="12.75" customHeight="1" outlineLevel="1" x14ac:dyDescent="0.35">
      <c r="B47" s="114"/>
      <c r="C47" s="10"/>
      <c r="D47" s="116"/>
      <c r="E47" s="115"/>
      <c r="F47" s="114"/>
      <c r="G47" s="10"/>
      <c r="H47" s="10"/>
      <c r="I47" s="115"/>
      <c r="J47" s="457"/>
      <c r="K47" s="155"/>
      <c r="L47" s="155"/>
      <c r="M47" s="111"/>
      <c r="N47" s="112"/>
      <c r="O47" s="112"/>
      <c r="P47" s="112"/>
      <c r="Q47" s="112"/>
      <c r="R47" s="113"/>
      <c r="S47" s="148"/>
      <c r="T47" s="112"/>
      <c r="U47" s="111"/>
      <c r="V47" s="112"/>
      <c r="W47" s="111"/>
      <c r="X47" s="112"/>
      <c r="Y47" s="111"/>
      <c r="Z47" s="112"/>
      <c r="AA47" s="149"/>
    </row>
    <row r="48" spans="2:27" ht="12.75" customHeight="1" outlineLevel="1" x14ac:dyDescent="0.35">
      <c r="B48" s="114"/>
      <c r="C48" s="10"/>
      <c r="D48" s="116"/>
      <c r="E48" s="115"/>
      <c r="F48" s="114"/>
      <c r="G48" s="10"/>
      <c r="H48" s="10"/>
      <c r="I48" s="115"/>
      <c r="J48" s="457"/>
      <c r="K48" s="155"/>
      <c r="L48" s="155"/>
      <c r="M48" s="111"/>
      <c r="N48" s="112"/>
      <c r="O48" s="112"/>
      <c r="P48" s="112"/>
      <c r="Q48" s="112"/>
      <c r="R48" s="113"/>
      <c r="S48" s="148"/>
      <c r="T48" s="112"/>
      <c r="U48" s="111"/>
      <c r="V48" s="112"/>
      <c r="W48" s="111"/>
      <c r="X48" s="112"/>
      <c r="Y48" s="111"/>
      <c r="Z48" s="112"/>
      <c r="AA48" s="149"/>
    </row>
    <row r="49" spans="2:27" ht="12.75" customHeight="1" outlineLevel="1" x14ac:dyDescent="0.35">
      <c r="B49" s="114"/>
      <c r="C49" s="10"/>
      <c r="D49" s="116"/>
      <c r="E49" s="115"/>
      <c r="F49" s="114"/>
      <c r="G49" s="10"/>
      <c r="H49" s="10"/>
      <c r="I49" s="115"/>
      <c r="J49" s="457"/>
      <c r="K49" s="155"/>
      <c r="L49" s="155"/>
      <c r="M49" s="111"/>
      <c r="N49" s="112"/>
      <c r="O49" s="112"/>
      <c r="P49" s="112"/>
      <c r="Q49" s="112"/>
      <c r="R49" s="113"/>
      <c r="S49" s="148"/>
      <c r="T49" s="112"/>
      <c r="U49" s="111"/>
      <c r="V49" s="112"/>
      <c r="W49" s="111"/>
      <c r="X49" s="112"/>
      <c r="Y49" s="111"/>
      <c r="Z49" s="112"/>
      <c r="AA49" s="149"/>
    </row>
    <row r="50" spans="2:27" ht="12.75" customHeight="1" outlineLevel="1" x14ac:dyDescent="0.35">
      <c r="B50" s="114"/>
      <c r="C50" s="10"/>
      <c r="D50" s="116"/>
      <c r="E50" s="115"/>
      <c r="F50" s="114"/>
      <c r="G50" s="10"/>
      <c r="H50" s="10"/>
      <c r="I50" s="115"/>
      <c r="J50" s="457"/>
      <c r="K50" s="155"/>
      <c r="L50" s="155"/>
      <c r="M50" s="111"/>
      <c r="N50" s="112"/>
      <c r="O50" s="112"/>
      <c r="P50" s="112"/>
      <c r="Q50" s="112"/>
      <c r="R50" s="113"/>
      <c r="S50" s="148"/>
      <c r="T50" s="112"/>
      <c r="U50" s="111"/>
      <c r="V50" s="112"/>
      <c r="W50" s="111"/>
      <c r="X50" s="112"/>
      <c r="Y50" s="111"/>
      <c r="Z50" s="112"/>
      <c r="AA50" s="149"/>
    </row>
    <row r="51" spans="2:27" ht="15" thickBot="1" x14ac:dyDescent="0.4">
      <c r="B51" s="117"/>
      <c r="C51" s="118"/>
      <c r="D51" s="119"/>
      <c r="E51" s="120"/>
      <c r="F51" s="117"/>
      <c r="G51" s="118"/>
      <c r="H51" s="118"/>
      <c r="I51" s="121"/>
      <c r="J51" s="459"/>
      <c r="K51" s="156"/>
      <c r="L51" s="156"/>
      <c r="M51" s="123"/>
      <c r="N51" s="123"/>
      <c r="O51" s="123"/>
      <c r="P51" s="123"/>
      <c r="Q51" s="123"/>
      <c r="R51" s="124"/>
      <c r="S51" s="122"/>
      <c r="T51" s="123"/>
      <c r="U51" s="123"/>
      <c r="V51" s="123"/>
      <c r="W51" s="123"/>
      <c r="X51" s="123"/>
      <c r="Y51" s="123"/>
      <c r="Z51" s="156"/>
      <c r="AA51" s="124"/>
    </row>
    <row r="52" spans="2:27" ht="15" thickBot="1" x14ac:dyDescent="0.4">
      <c r="B52" s="1" t="s">
        <v>165</v>
      </c>
      <c r="C52" s="125"/>
      <c r="D52" s="125"/>
      <c r="E52" s="125"/>
      <c r="F52" s="125"/>
      <c r="G52" s="125"/>
      <c r="H52" s="125"/>
      <c r="I52" s="125"/>
    </row>
    <row r="53" spans="2:27" ht="15" x14ac:dyDescent="0.35">
      <c r="B53" s="688" t="s">
        <v>240</v>
      </c>
      <c r="C53" s="689"/>
      <c r="D53" s="689"/>
      <c r="E53" s="689"/>
      <c r="F53" s="689"/>
      <c r="G53" s="689"/>
      <c r="H53" s="690" t="s">
        <v>249</v>
      </c>
      <c r="I53" s="690"/>
      <c r="J53" s="691"/>
      <c r="K53" s="537">
        <f t="shared" ref="K53:AA53" si="0">+INDEX(K$68:K$71,MATCH($E$4,$F$68:$F$71,0))</f>
        <v>8</v>
      </c>
      <c r="L53" s="538">
        <f t="shared" si="0"/>
        <v>70</v>
      </c>
      <c r="M53" s="536">
        <f t="shared" si="0"/>
        <v>1000</v>
      </c>
      <c r="N53" s="126">
        <f t="shared" si="0"/>
        <v>0.4</v>
      </c>
      <c r="O53" s="126">
        <f t="shared" si="0"/>
        <v>0.8</v>
      </c>
      <c r="P53" s="126">
        <f t="shared" si="0"/>
        <v>1.2</v>
      </c>
      <c r="Q53" s="126">
        <f t="shared" si="0"/>
        <v>1.4</v>
      </c>
      <c r="R53" s="127">
        <f t="shared" si="0"/>
        <v>1.2</v>
      </c>
      <c r="S53" s="126">
        <f t="shared" si="0"/>
        <v>0.3</v>
      </c>
      <c r="T53" s="126">
        <f t="shared" si="0"/>
        <v>4</v>
      </c>
      <c r="U53" s="126">
        <f t="shared" si="0"/>
        <v>4</v>
      </c>
      <c r="V53" s="126">
        <f t="shared" si="0"/>
        <v>2.4</v>
      </c>
      <c r="W53" s="126">
        <f t="shared" si="0"/>
        <v>4.8</v>
      </c>
      <c r="X53" s="126">
        <f t="shared" si="0"/>
        <v>4.8</v>
      </c>
      <c r="Y53" s="126">
        <f t="shared" si="0"/>
        <v>4.8</v>
      </c>
      <c r="Z53" s="126">
        <f t="shared" si="0"/>
        <v>2</v>
      </c>
      <c r="AA53" s="127">
        <f t="shared" si="0"/>
        <v>2</v>
      </c>
    </row>
    <row r="54" spans="2:27" ht="15" x14ac:dyDescent="0.35">
      <c r="B54" s="684" t="s">
        <v>239</v>
      </c>
      <c r="C54" s="685"/>
      <c r="D54" s="685"/>
      <c r="E54" s="685"/>
      <c r="F54" s="685"/>
      <c r="G54" s="685"/>
      <c r="H54" s="678" t="s">
        <v>250</v>
      </c>
      <c r="I54" s="679"/>
      <c r="J54" s="680"/>
      <c r="K54" s="534">
        <f t="shared" ref="K54:AA54" si="1">+INDEX(K$77:K$811,MATCH($E$4,$F$77:$F$80,0))</f>
        <v>4</v>
      </c>
      <c r="L54" s="535">
        <f t="shared" si="1"/>
        <v>7</v>
      </c>
      <c r="M54" s="227">
        <f t="shared" si="1"/>
        <v>500</v>
      </c>
      <c r="N54" s="128">
        <f t="shared" si="1"/>
        <v>0.2</v>
      </c>
      <c r="O54" s="128">
        <f t="shared" si="1"/>
        <v>0.4</v>
      </c>
      <c r="P54" s="128">
        <f t="shared" si="1"/>
        <v>0.6</v>
      </c>
      <c r="Q54" s="128">
        <f t="shared" si="1"/>
        <v>0.7</v>
      </c>
      <c r="R54" s="129">
        <f t="shared" si="1"/>
        <v>0.6</v>
      </c>
      <c r="S54" s="128">
        <f t="shared" si="1"/>
        <v>0.15</v>
      </c>
      <c r="T54" s="128">
        <f t="shared" si="1"/>
        <v>2</v>
      </c>
      <c r="U54" s="128">
        <f t="shared" si="1"/>
        <v>2</v>
      </c>
      <c r="V54" s="128">
        <f t="shared" si="1"/>
        <v>1.2</v>
      </c>
      <c r="W54" s="128">
        <f t="shared" si="1"/>
        <v>2.4</v>
      </c>
      <c r="X54" s="128">
        <f t="shared" si="1"/>
        <v>2.4</v>
      </c>
      <c r="Y54" s="128">
        <f t="shared" si="1"/>
        <v>2.4</v>
      </c>
      <c r="Z54" s="128">
        <f t="shared" si="1"/>
        <v>1</v>
      </c>
      <c r="AA54" s="129">
        <f t="shared" si="1"/>
        <v>1</v>
      </c>
    </row>
    <row r="55" spans="2:27" ht="15.6" thickBot="1" x14ac:dyDescent="0.4">
      <c r="B55" s="686" t="s">
        <v>241</v>
      </c>
      <c r="C55" s="687"/>
      <c r="D55" s="687"/>
      <c r="E55" s="687"/>
      <c r="F55" s="687"/>
      <c r="G55" s="687"/>
      <c r="H55" s="681" t="s">
        <v>247</v>
      </c>
      <c r="I55" s="681"/>
      <c r="J55" s="682"/>
      <c r="K55" s="294"/>
      <c r="L55" s="430"/>
      <c r="M55" s="293">
        <v>50</v>
      </c>
      <c r="N55" s="130">
        <v>0.1</v>
      </c>
      <c r="O55" s="130">
        <v>0.2</v>
      </c>
      <c r="P55" s="130">
        <v>0.3</v>
      </c>
      <c r="Q55" s="130">
        <v>0.35</v>
      </c>
      <c r="R55" s="131">
        <v>0.3</v>
      </c>
      <c r="S55" s="130">
        <v>0.05</v>
      </c>
      <c r="T55" s="130">
        <v>1</v>
      </c>
      <c r="U55" s="130">
        <v>1</v>
      </c>
      <c r="V55" s="130">
        <v>0.5</v>
      </c>
      <c r="W55" s="130">
        <v>0.3</v>
      </c>
      <c r="X55" s="130">
        <v>0.3</v>
      </c>
      <c r="Y55" s="130">
        <v>0.3</v>
      </c>
      <c r="Z55" s="130">
        <v>0.1</v>
      </c>
      <c r="AA55" s="131">
        <v>0.1</v>
      </c>
    </row>
    <row r="56" spans="2:27" x14ac:dyDescent="0.35">
      <c r="B56" s="700" t="s">
        <v>164</v>
      </c>
      <c r="C56" s="700"/>
      <c r="D56" s="700"/>
      <c r="E56" s="700"/>
      <c r="F56" s="700"/>
      <c r="G56" s="700"/>
      <c r="H56" s="700"/>
      <c r="I56" s="700"/>
      <c r="J56" s="700"/>
      <c r="K56" s="700"/>
      <c r="L56" s="700"/>
      <c r="M56" s="700"/>
      <c r="N56" s="700"/>
      <c r="O56" s="700"/>
      <c r="P56" s="700"/>
      <c r="Q56" s="700"/>
      <c r="R56" s="700"/>
    </row>
    <row r="57" spans="2:27" ht="28.5" customHeight="1" x14ac:dyDescent="0.35">
      <c r="B57" s="700" t="s">
        <v>163</v>
      </c>
      <c r="C57" s="700"/>
      <c r="D57" s="700"/>
      <c r="E57" s="700"/>
      <c r="F57" s="700"/>
      <c r="G57" s="700"/>
      <c r="H57" s="700"/>
      <c r="I57" s="700"/>
      <c r="J57" s="700"/>
      <c r="K57" s="700"/>
      <c r="L57" s="700"/>
      <c r="M57" s="700"/>
      <c r="N57" s="700"/>
      <c r="O57" s="700"/>
      <c r="P57" s="700"/>
      <c r="Q57" s="700"/>
      <c r="R57" s="700"/>
      <c r="S57" s="700"/>
      <c r="T57" s="700"/>
      <c r="U57" s="700"/>
      <c r="V57" s="700"/>
      <c r="W57" s="700"/>
      <c r="X57" s="700"/>
      <c r="Y57" s="700"/>
    </row>
    <row r="58" spans="2:27" x14ac:dyDescent="0.35">
      <c r="B58" s="1" t="s">
        <v>328</v>
      </c>
    </row>
    <row r="63" spans="2:27" x14ac:dyDescent="0.35"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79"/>
      <c r="T63" s="379"/>
      <c r="U63" s="379"/>
      <c r="V63" s="379"/>
      <c r="W63" s="379"/>
      <c r="X63" s="379"/>
      <c r="Y63" s="379"/>
      <c r="Z63" s="379"/>
      <c r="AA63" s="379"/>
    </row>
    <row r="64" spans="2:27" ht="15" hidden="1" thickBot="1" x14ac:dyDescent="0.4">
      <c r="D64" s="379"/>
      <c r="E64" s="377" t="s">
        <v>318</v>
      </c>
      <c r="F64" s="694" t="s">
        <v>260</v>
      </c>
      <c r="G64" s="694"/>
      <c r="H64" s="694"/>
      <c r="I64" s="694"/>
      <c r="J64" s="378" t="s">
        <v>258</v>
      </c>
      <c r="K64" s="694" t="s">
        <v>256</v>
      </c>
      <c r="L64" s="694"/>
      <c r="M64" s="694"/>
      <c r="N64" s="694"/>
      <c r="O64" s="694"/>
      <c r="P64" s="694"/>
      <c r="Q64" s="694"/>
      <c r="R64" s="694"/>
      <c r="S64" s="694"/>
      <c r="T64" s="694"/>
      <c r="U64" s="694"/>
      <c r="V64" s="694"/>
      <c r="W64" s="694"/>
      <c r="X64" s="694"/>
      <c r="Y64" s="694"/>
      <c r="Z64" s="694"/>
      <c r="AA64" s="694"/>
    </row>
    <row r="65" spans="2:46" ht="81.599999999999994" hidden="1" thickBot="1" x14ac:dyDescent="0.4">
      <c r="B65" s="125"/>
      <c r="C65" s="125"/>
      <c r="D65" s="426"/>
      <c r="E65" s="379"/>
      <c r="F65" s="380"/>
      <c r="G65" s="381"/>
      <c r="H65" s="381"/>
      <c r="I65" s="382"/>
      <c r="J65" s="383"/>
      <c r="K65" s="384" t="s">
        <v>320</v>
      </c>
      <c r="L65" s="421" t="s">
        <v>321</v>
      </c>
      <c r="M65" s="384" t="s">
        <v>322</v>
      </c>
      <c r="N65" s="386" t="s">
        <v>158</v>
      </c>
      <c r="O65" s="386" t="s">
        <v>159</v>
      </c>
      <c r="P65" s="386" t="s">
        <v>160</v>
      </c>
      <c r="Q65" s="386" t="s">
        <v>161</v>
      </c>
      <c r="R65" s="385" t="s">
        <v>162</v>
      </c>
      <c r="S65" s="387" t="s">
        <v>174</v>
      </c>
      <c r="T65" s="387" t="s">
        <v>173</v>
      </c>
      <c r="U65" s="387" t="s">
        <v>172</v>
      </c>
      <c r="V65" s="387" t="s">
        <v>232</v>
      </c>
      <c r="W65" s="387" t="s">
        <v>233</v>
      </c>
      <c r="X65" s="387" t="s">
        <v>234</v>
      </c>
      <c r="Y65" s="387" t="s">
        <v>235</v>
      </c>
      <c r="Z65" s="387" t="s">
        <v>167</v>
      </c>
      <c r="AA65" s="388" t="s">
        <v>166</v>
      </c>
    </row>
    <row r="66" spans="2:46" ht="15.75" hidden="1" customHeight="1" x14ac:dyDescent="0.35">
      <c r="B66" s="125"/>
      <c r="C66" s="125"/>
      <c r="D66" s="426"/>
      <c r="E66" s="379"/>
      <c r="F66" s="391"/>
      <c r="G66" s="392"/>
      <c r="H66" s="392"/>
      <c r="I66" s="393"/>
      <c r="J66" s="394"/>
      <c r="K66" s="666" t="s">
        <v>259</v>
      </c>
      <c r="L66" s="667"/>
      <c r="M66" s="670" t="s">
        <v>257</v>
      </c>
      <c r="N66" s="671"/>
      <c r="O66" s="671"/>
      <c r="P66" s="671"/>
      <c r="Q66" s="671"/>
      <c r="R66" s="671"/>
      <c r="S66" s="671"/>
      <c r="T66" s="671"/>
      <c r="U66" s="671"/>
      <c r="V66" s="671"/>
      <c r="W66" s="671"/>
      <c r="X66" s="671"/>
      <c r="Y66" s="671"/>
      <c r="Z66" s="671"/>
      <c r="AA66" s="672"/>
    </row>
    <row r="67" spans="2:46" ht="15" hidden="1" thickBot="1" x14ac:dyDescent="0.4">
      <c r="B67" s="125"/>
      <c r="C67" s="125"/>
      <c r="D67" s="426"/>
      <c r="E67" s="379"/>
      <c r="F67" s="391"/>
      <c r="G67" s="392"/>
      <c r="H67" s="392"/>
      <c r="I67" s="393"/>
      <c r="J67" s="394"/>
      <c r="K67" s="695"/>
      <c r="L67" s="696"/>
      <c r="M67" s="697"/>
      <c r="N67" s="698"/>
      <c r="O67" s="698"/>
      <c r="P67" s="698"/>
      <c r="Q67" s="698"/>
      <c r="R67" s="698"/>
      <c r="S67" s="698"/>
      <c r="T67" s="698"/>
      <c r="U67" s="698"/>
      <c r="V67" s="698"/>
      <c r="W67" s="698"/>
      <c r="X67" s="698"/>
      <c r="Y67" s="698"/>
      <c r="Z67" s="698"/>
      <c r="AA67" s="699"/>
      <c r="AT67" s="1">
        <v>1</v>
      </c>
    </row>
    <row r="68" spans="2:46" hidden="1" x14ac:dyDescent="0.35">
      <c r="D68" s="379"/>
      <c r="E68" s="379"/>
      <c r="F68" s="395">
        <v>1</v>
      </c>
      <c r="G68" s="396"/>
      <c r="H68" s="396" t="s">
        <v>248</v>
      </c>
      <c r="I68" s="397"/>
      <c r="J68" s="398" t="s">
        <v>249</v>
      </c>
      <c r="K68" s="395">
        <v>20</v>
      </c>
      <c r="L68" s="397">
        <v>320</v>
      </c>
      <c r="M68" s="396">
        <v>2000</v>
      </c>
      <c r="N68" s="396">
        <v>3</v>
      </c>
      <c r="O68" s="396">
        <v>200</v>
      </c>
      <c r="P68" s="396">
        <v>90</v>
      </c>
      <c r="Q68" s="396">
        <v>110</v>
      </c>
      <c r="R68" s="397">
        <v>180</v>
      </c>
      <c r="S68" s="396">
        <v>36</v>
      </c>
      <c r="T68" s="396">
        <v>130</v>
      </c>
      <c r="U68" s="396">
        <v>130</v>
      </c>
      <c r="V68" s="396">
        <v>250</v>
      </c>
      <c r="W68" s="396">
        <v>36</v>
      </c>
      <c r="X68" s="396">
        <v>36</v>
      </c>
      <c r="Y68" s="396">
        <v>36</v>
      </c>
      <c r="Z68" s="396">
        <v>2</v>
      </c>
      <c r="AA68" s="397">
        <v>2</v>
      </c>
      <c r="AT68" s="1">
        <v>2</v>
      </c>
    </row>
    <row r="69" spans="2:46" hidden="1" x14ac:dyDescent="0.35">
      <c r="D69" s="379"/>
      <c r="E69" s="379"/>
      <c r="F69" s="391">
        <v>2</v>
      </c>
      <c r="G69" s="401"/>
      <c r="H69" s="401" t="s">
        <v>251</v>
      </c>
      <c r="I69" s="402"/>
      <c r="J69" s="403" t="s">
        <v>249</v>
      </c>
      <c r="K69" s="391">
        <v>11</v>
      </c>
      <c r="L69" s="402">
        <v>100</v>
      </c>
      <c r="M69" s="401">
        <v>1500</v>
      </c>
      <c r="N69" s="401">
        <v>0.5</v>
      </c>
      <c r="O69" s="401">
        <v>50</v>
      </c>
      <c r="P69" s="401">
        <v>36</v>
      </c>
      <c r="Q69" s="401">
        <v>60</v>
      </c>
      <c r="R69" s="402">
        <v>5</v>
      </c>
      <c r="S69" s="401">
        <v>36</v>
      </c>
      <c r="T69" s="401">
        <v>60</v>
      </c>
      <c r="U69" s="401">
        <v>60</v>
      </c>
      <c r="V69" s="401">
        <v>250</v>
      </c>
      <c r="W69" s="401">
        <v>36</v>
      </c>
      <c r="X69" s="401">
        <v>36</v>
      </c>
      <c r="Y69" s="401">
        <v>36</v>
      </c>
      <c r="Z69" s="401">
        <v>2</v>
      </c>
      <c r="AA69" s="402">
        <v>2</v>
      </c>
    </row>
    <row r="70" spans="2:46" hidden="1" x14ac:dyDescent="0.35">
      <c r="D70" s="379"/>
      <c r="E70" s="379"/>
      <c r="F70" s="405">
        <v>3</v>
      </c>
      <c r="G70" s="406"/>
      <c r="H70" s="406" t="s">
        <v>253</v>
      </c>
      <c r="I70" s="407"/>
      <c r="J70" s="408" t="s">
        <v>249</v>
      </c>
      <c r="K70" s="405">
        <v>11</v>
      </c>
      <c r="L70" s="407">
        <v>100</v>
      </c>
      <c r="M70" s="406">
        <v>1500</v>
      </c>
      <c r="N70" s="406">
        <v>0.5</v>
      </c>
      <c r="O70" s="406">
        <v>50</v>
      </c>
      <c r="P70" s="406">
        <v>28</v>
      </c>
      <c r="Q70" s="406">
        <v>8</v>
      </c>
      <c r="R70" s="407">
        <v>2.4</v>
      </c>
      <c r="S70" s="406">
        <v>1.2</v>
      </c>
      <c r="T70" s="406">
        <v>32</v>
      </c>
      <c r="U70" s="406">
        <v>32</v>
      </c>
      <c r="V70" s="406">
        <v>9</v>
      </c>
      <c r="W70" s="406">
        <v>6</v>
      </c>
      <c r="X70" s="406">
        <v>6</v>
      </c>
      <c r="Y70" s="406">
        <v>6</v>
      </c>
      <c r="Z70" s="406">
        <v>2</v>
      </c>
      <c r="AA70" s="407">
        <v>2</v>
      </c>
    </row>
    <row r="71" spans="2:46" ht="15" hidden="1" thickBot="1" x14ac:dyDescent="0.4">
      <c r="D71" s="379"/>
      <c r="E71" s="379"/>
      <c r="F71" s="409">
        <v>4</v>
      </c>
      <c r="G71" s="410"/>
      <c r="H71" s="410" t="s">
        <v>252</v>
      </c>
      <c r="I71" s="411"/>
      <c r="J71" s="412" t="s">
        <v>249</v>
      </c>
      <c r="K71" s="409">
        <v>8</v>
      </c>
      <c r="L71" s="411">
        <v>70</v>
      </c>
      <c r="M71" s="410">
        <v>1000</v>
      </c>
      <c r="N71" s="410">
        <v>0.4</v>
      </c>
      <c r="O71" s="410">
        <v>0.8</v>
      </c>
      <c r="P71" s="410">
        <v>1.2</v>
      </c>
      <c r="Q71" s="410">
        <v>1.4</v>
      </c>
      <c r="R71" s="411">
        <v>1.2</v>
      </c>
      <c r="S71" s="410">
        <v>0.3</v>
      </c>
      <c r="T71" s="410">
        <v>4</v>
      </c>
      <c r="U71" s="410">
        <v>4</v>
      </c>
      <c r="V71" s="410">
        <v>2.4</v>
      </c>
      <c r="W71" s="410">
        <v>4.8</v>
      </c>
      <c r="X71" s="410">
        <v>4.8</v>
      </c>
      <c r="Y71" s="410">
        <v>4.8</v>
      </c>
      <c r="Z71" s="410">
        <v>2</v>
      </c>
      <c r="AA71" s="411">
        <v>2</v>
      </c>
    </row>
    <row r="72" spans="2:46" ht="15" hidden="1" thickBot="1" x14ac:dyDescent="0.4">
      <c r="D72" s="379"/>
      <c r="E72" s="379"/>
      <c r="F72" s="379"/>
      <c r="G72" s="379"/>
      <c r="H72" s="379"/>
      <c r="I72" s="379"/>
      <c r="J72" s="379"/>
      <c r="K72" s="379"/>
      <c r="L72" s="379"/>
      <c r="M72" s="379"/>
      <c r="N72" s="379"/>
      <c r="O72" s="379"/>
      <c r="P72" s="379"/>
      <c r="Q72" s="379"/>
      <c r="R72" s="379"/>
      <c r="S72" s="379"/>
      <c r="T72" s="379"/>
      <c r="U72" s="379"/>
      <c r="V72" s="379"/>
      <c r="W72" s="379"/>
      <c r="X72" s="379"/>
      <c r="Y72" s="379"/>
      <c r="Z72" s="379"/>
      <c r="AA72" s="379"/>
    </row>
    <row r="73" spans="2:46" ht="15" hidden="1" thickBot="1" x14ac:dyDescent="0.4">
      <c r="D73" s="379"/>
      <c r="E73" s="377" t="s">
        <v>319</v>
      </c>
      <c r="F73" s="694" t="s">
        <v>260</v>
      </c>
      <c r="G73" s="694"/>
      <c r="H73" s="694"/>
      <c r="I73" s="694"/>
      <c r="J73" s="378" t="s">
        <v>258</v>
      </c>
      <c r="K73" s="694" t="s">
        <v>256</v>
      </c>
      <c r="L73" s="694"/>
      <c r="M73" s="694"/>
      <c r="N73" s="694"/>
      <c r="O73" s="694"/>
      <c r="P73" s="694"/>
      <c r="Q73" s="694"/>
      <c r="R73" s="694"/>
      <c r="S73" s="694"/>
      <c r="T73" s="694"/>
      <c r="U73" s="694"/>
      <c r="V73" s="694"/>
      <c r="W73" s="694"/>
      <c r="X73" s="694"/>
      <c r="Y73" s="694"/>
      <c r="Z73" s="694"/>
      <c r="AA73" s="694"/>
    </row>
    <row r="74" spans="2:46" ht="81.599999999999994" hidden="1" thickBot="1" x14ac:dyDescent="0.4">
      <c r="B74" s="125"/>
      <c r="C74" s="125"/>
      <c r="D74" s="426"/>
      <c r="E74" s="379"/>
      <c r="F74" s="380"/>
      <c r="G74" s="381"/>
      <c r="H74" s="381"/>
      <c r="I74" s="382"/>
      <c r="J74" s="383"/>
      <c r="K74" s="422" t="s">
        <v>320</v>
      </c>
      <c r="L74" s="421" t="s">
        <v>321</v>
      </c>
      <c r="M74" s="422" t="s">
        <v>322</v>
      </c>
      <c r="N74" s="423" t="s">
        <v>158</v>
      </c>
      <c r="O74" s="423" t="s">
        <v>159</v>
      </c>
      <c r="P74" s="423" t="s">
        <v>160</v>
      </c>
      <c r="Q74" s="423" t="s">
        <v>161</v>
      </c>
      <c r="R74" s="421" t="s">
        <v>162</v>
      </c>
      <c r="S74" s="427" t="s">
        <v>174</v>
      </c>
      <c r="T74" s="427" t="s">
        <v>173</v>
      </c>
      <c r="U74" s="427" t="s">
        <v>172</v>
      </c>
      <c r="V74" s="427" t="s">
        <v>232</v>
      </c>
      <c r="W74" s="427" t="s">
        <v>233</v>
      </c>
      <c r="X74" s="427" t="s">
        <v>234</v>
      </c>
      <c r="Y74" s="427" t="s">
        <v>235</v>
      </c>
      <c r="Z74" s="427" t="s">
        <v>167</v>
      </c>
      <c r="AA74" s="428" t="s">
        <v>166</v>
      </c>
    </row>
    <row r="75" spans="2:46" ht="15.75" hidden="1" customHeight="1" x14ac:dyDescent="0.35">
      <c r="B75" s="125"/>
      <c r="C75" s="125"/>
      <c r="D75" s="426"/>
      <c r="E75" s="379"/>
      <c r="F75" s="391"/>
      <c r="G75" s="392"/>
      <c r="H75" s="392"/>
      <c r="I75" s="393"/>
      <c r="J75" s="394"/>
      <c r="K75" s="666" t="s">
        <v>259</v>
      </c>
      <c r="L75" s="667"/>
      <c r="M75" s="670" t="s">
        <v>257</v>
      </c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2"/>
    </row>
    <row r="76" spans="2:46" ht="15" hidden="1" thickBot="1" x14ac:dyDescent="0.4">
      <c r="B76" s="125"/>
      <c r="C76" s="125"/>
      <c r="D76" s="426"/>
      <c r="E76" s="379"/>
      <c r="F76" s="409"/>
      <c r="G76" s="424"/>
      <c r="H76" s="424"/>
      <c r="I76" s="425"/>
      <c r="J76" s="413"/>
      <c r="K76" s="668"/>
      <c r="L76" s="669"/>
      <c r="M76" s="673"/>
      <c r="N76" s="674"/>
      <c r="O76" s="674"/>
      <c r="P76" s="674"/>
      <c r="Q76" s="674"/>
      <c r="R76" s="674"/>
      <c r="S76" s="674"/>
      <c r="T76" s="674"/>
      <c r="U76" s="674"/>
      <c r="V76" s="674"/>
      <c r="W76" s="674"/>
      <c r="X76" s="674"/>
      <c r="Y76" s="674"/>
      <c r="Z76" s="674"/>
      <c r="AA76" s="675"/>
      <c r="AT76" s="1">
        <v>1</v>
      </c>
    </row>
    <row r="77" spans="2:46" hidden="1" x14ac:dyDescent="0.35">
      <c r="D77" s="379"/>
      <c r="E77" s="379"/>
      <c r="F77" s="395">
        <v>1</v>
      </c>
      <c r="G77" s="396"/>
      <c r="H77" s="396" t="s">
        <v>248</v>
      </c>
      <c r="I77" s="397"/>
      <c r="J77" s="398" t="s">
        <v>250</v>
      </c>
      <c r="K77" s="395">
        <v>4</v>
      </c>
      <c r="L77" s="397">
        <v>7</v>
      </c>
      <c r="M77" s="396">
        <v>1000</v>
      </c>
      <c r="N77" s="396">
        <v>1.5</v>
      </c>
      <c r="O77" s="396">
        <v>100</v>
      </c>
      <c r="P77" s="396">
        <v>45</v>
      </c>
      <c r="Q77" s="396">
        <v>55</v>
      </c>
      <c r="R77" s="397">
        <v>90</v>
      </c>
      <c r="S77" s="396">
        <v>18</v>
      </c>
      <c r="T77" s="396">
        <v>65</v>
      </c>
      <c r="U77" s="396">
        <v>65</v>
      </c>
      <c r="V77" s="396">
        <v>125</v>
      </c>
      <c r="W77" s="396">
        <v>18</v>
      </c>
      <c r="X77" s="396">
        <v>18</v>
      </c>
      <c r="Y77" s="396">
        <v>18</v>
      </c>
      <c r="Z77" s="396">
        <v>1</v>
      </c>
      <c r="AA77" s="397">
        <v>1</v>
      </c>
      <c r="AT77" s="1">
        <v>3</v>
      </c>
    </row>
    <row r="78" spans="2:46" hidden="1" x14ac:dyDescent="0.35">
      <c r="D78" s="379"/>
      <c r="E78" s="379"/>
      <c r="F78" s="391">
        <v>2</v>
      </c>
      <c r="G78" s="401"/>
      <c r="H78" s="401" t="s">
        <v>251</v>
      </c>
      <c r="I78" s="402"/>
      <c r="J78" s="403" t="s">
        <v>250</v>
      </c>
      <c r="K78" s="391">
        <v>4</v>
      </c>
      <c r="L78" s="402">
        <v>7</v>
      </c>
      <c r="M78" s="401">
        <v>800</v>
      </c>
      <c r="N78" s="401">
        <v>0.25</v>
      </c>
      <c r="O78" s="401">
        <v>25</v>
      </c>
      <c r="P78" s="401">
        <v>18</v>
      </c>
      <c r="Q78" s="401">
        <v>30</v>
      </c>
      <c r="R78" s="402">
        <v>2.5</v>
      </c>
      <c r="S78" s="401">
        <v>18</v>
      </c>
      <c r="T78" s="401">
        <v>30</v>
      </c>
      <c r="U78" s="401">
        <v>30</v>
      </c>
      <c r="V78" s="401">
        <v>125</v>
      </c>
      <c r="W78" s="401">
        <v>18</v>
      </c>
      <c r="X78" s="401">
        <v>18</v>
      </c>
      <c r="Y78" s="401">
        <v>18</v>
      </c>
      <c r="Z78" s="401">
        <v>1</v>
      </c>
      <c r="AA78" s="402">
        <v>1</v>
      </c>
    </row>
    <row r="79" spans="2:46" hidden="1" x14ac:dyDescent="0.35">
      <c r="D79" s="379"/>
      <c r="E79" s="379"/>
      <c r="F79" s="405">
        <v>3</v>
      </c>
      <c r="G79" s="406"/>
      <c r="H79" s="406" t="s">
        <v>253</v>
      </c>
      <c r="I79" s="407"/>
      <c r="J79" s="408" t="s">
        <v>250</v>
      </c>
      <c r="K79" s="405">
        <v>4</v>
      </c>
      <c r="L79" s="407">
        <v>7</v>
      </c>
      <c r="M79" s="406">
        <v>800</v>
      </c>
      <c r="N79" s="406">
        <v>0.25</v>
      </c>
      <c r="O79" s="406">
        <v>25</v>
      </c>
      <c r="P79" s="406">
        <v>14</v>
      </c>
      <c r="Q79" s="406">
        <v>4</v>
      </c>
      <c r="R79" s="407">
        <v>1.2</v>
      </c>
      <c r="S79" s="406">
        <v>0.6</v>
      </c>
      <c r="T79" s="406">
        <v>16</v>
      </c>
      <c r="U79" s="406">
        <v>16</v>
      </c>
      <c r="V79" s="406">
        <v>4.5</v>
      </c>
      <c r="W79" s="406">
        <v>3</v>
      </c>
      <c r="X79" s="406">
        <v>3</v>
      </c>
      <c r="Y79" s="406">
        <v>3</v>
      </c>
      <c r="Z79" s="406">
        <v>1</v>
      </c>
      <c r="AA79" s="407">
        <v>1</v>
      </c>
    </row>
    <row r="80" spans="2:46" ht="15" hidden="1" thickBot="1" x14ac:dyDescent="0.4">
      <c r="D80" s="379"/>
      <c r="E80" s="379"/>
      <c r="F80" s="409">
        <v>4</v>
      </c>
      <c r="G80" s="410"/>
      <c r="H80" s="410" t="s">
        <v>252</v>
      </c>
      <c r="I80" s="411"/>
      <c r="J80" s="412" t="s">
        <v>250</v>
      </c>
      <c r="K80" s="409">
        <v>4</v>
      </c>
      <c r="L80" s="411">
        <v>7</v>
      </c>
      <c r="M80" s="410">
        <v>500</v>
      </c>
      <c r="N80" s="410">
        <v>0.2</v>
      </c>
      <c r="O80" s="410">
        <v>0.4</v>
      </c>
      <c r="P80" s="410">
        <v>0.6</v>
      </c>
      <c r="Q80" s="410">
        <v>0.7</v>
      </c>
      <c r="R80" s="411">
        <v>0.6</v>
      </c>
      <c r="S80" s="410">
        <v>0.15</v>
      </c>
      <c r="T80" s="410">
        <v>2</v>
      </c>
      <c r="U80" s="410">
        <v>2</v>
      </c>
      <c r="V80" s="410">
        <v>1.2</v>
      </c>
      <c r="W80" s="410">
        <v>2.4</v>
      </c>
      <c r="X80" s="410">
        <v>2.4</v>
      </c>
      <c r="Y80" s="410">
        <v>2.4</v>
      </c>
      <c r="Z80" s="410">
        <v>1</v>
      </c>
      <c r="AA80" s="411">
        <v>1</v>
      </c>
    </row>
  </sheetData>
  <sheetProtection sheet="1" formatCells="0" insertRows="0" sort="0" autoFilter="0" pivotTables="0"/>
  <mergeCells count="37">
    <mergeCell ref="K5:R5"/>
    <mergeCell ref="B7:J7"/>
    <mergeCell ref="B20:J20"/>
    <mergeCell ref="B40:J40"/>
    <mergeCell ref="F73:I73"/>
    <mergeCell ref="K73:AA73"/>
    <mergeCell ref="K64:AA64"/>
    <mergeCell ref="F64:I64"/>
    <mergeCell ref="K66:L67"/>
    <mergeCell ref="M66:AA67"/>
    <mergeCell ref="B56:R56"/>
    <mergeCell ref="S57:Y57"/>
    <mergeCell ref="B57:R57"/>
    <mergeCell ref="K75:L76"/>
    <mergeCell ref="M75:AA76"/>
    <mergeCell ref="B2:R2"/>
    <mergeCell ref="C3:R3"/>
    <mergeCell ref="F4:H4"/>
    <mergeCell ref="M4:O4"/>
    <mergeCell ref="Q4:R4"/>
    <mergeCell ref="B4:D4"/>
    <mergeCell ref="H54:J54"/>
    <mergeCell ref="H55:J55"/>
    <mergeCell ref="B5:E5"/>
    <mergeCell ref="F5:I5"/>
    <mergeCell ref="B54:G54"/>
    <mergeCell ref="B55:G55"/>
    <mergeCell ref="B53:G53"/>
    <mergeCell ref="H53:J53"/>
    <mergeCell ref="S3:AA3"/>
    <mergeCell ref="S2:AA2"/>
    <mergeCell ref="S5:Y5"/>
    <mergeCell ref="Z5:AA5"/>
    <mergeCell ref="S4:T4"/>
    <mergeCell ref="U4:V4"/>
    <mergeCell ref="W4:X4"/>
    <mergeCell ref="Y4:Z4"/>
  </mergeCells>
  <conditionalFormatting sqref="M8:AA51">
    <cfRule type="cellIs" dxfId="31" priority="5" operator="greaterThan">
      <formula>M$55</formula>
    </cfRule>
  </conditionalFormatting>
  <conditionalFormatting sqref="K8:AA51">
    <cfRule type="cellIs" priority="1" stopIfTrue="1" operator="equal">
      <formula>""</formula>
    </cfRule>
    <cfRule type="containsText" priority="2" stopIfTrue="1" operator="containsText" text="&lt;">
      <formula>NOT(ISERROR(SEARCH("&lt;",K8)))</formula>
    </cfRule>
    <cfRule type="cellIs" dxfId="30" priority="3" operator="greaterThan">
      <formula>K$53</formula>
    </cfRule>
    <cfRule type="cellIs" dxfId="29" priority="4" operator="greaterThan">
      <formula>K$54</formula>
    </cfRule>
  </conditionalFormatting>
  <pageMargins left="0.15748031496062992" right="0.15748031496062992" top="0.78740157480314965" bottom="0.78740157480314965" header="0.51181102362204722" footer="0.51181102362204722"/>
  <pageSetup paperSize="9" scale="49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ADCAC-5F88-4B38-8C18-80A98C212F21}">
  <sheetPr>
    <tabColor rgb="FF92D050"/>
    <pageSetUpPr fitToPage="1"/>
  </sheetPr>
  <dimension ref="B1:BL72"/>
  <sheetViews>
    <sheetView showZeros="0" zoomScale="70" zoomScaleNormal="70" workbookViewId="0">
      <pane xSplit="1" ySplit="7" topLeftCell="B8" activePane="bottomRight" state="frozen"/>
      <selection activeCell="D9" sqref="D9"/>
      <selection pane="topRight" activeCell="D9" sqref="D9"/>
      <selection pane="bottomLeft" activeCell="D9" sqref="D9"/>
      <selection pane="bottomRight" activeCell="W1" sqref="W1:W1048576"/>
    </sheetView>
  </sheetViews>
  <sheetFormatPr defaultColWidth="8.88671875" defaultRowHeight="14.4" outlineLevelRow="1" outlineLevelCol="2" x14ac:dyDescent="0.35"/>
  <cols>
    <col min="1" max="1" width="1" style="1" customWidth="1"/>
    <col min="2" max="2" width="10.44140625" style="1" customWidth="1"/>
    <col min="3" max="3" width="7.6640625" style="1" customWidth="1"/>
    <col min="4" max="4" width="8.44140625" style="1" customWidth="1"/>
    <col min="5" max="5" width="7.109375" style="1" customWidth="1"/>
    <col min="6" max="6" width="9.5546875" style="1" customWidth="1"/>
    <col min="7" max="7" width="6" style="1" customWidth="1"/>
    <col min="8" max="8" width="4.6640625" style="1" customWidth="1"/>
    <col min="9" max="9" width="5.6640625" style="1" customWidth="1"/>
    <col min="10" max="12" width="9.44140625" style="1" customWidth="1"/>
    <col min="13" max="18" width="7.6640625" style="1" customWidth="1"/>
    <col min="19" max="27" width="8.88671875" style="1" customWidth="1" outlineLevel="2"/>
    <col min="28" max="28" width="1.5546875" style="1" customWidth="1" outlineLevel="1"/>
    <col min="29" max="36" width="8.88671875" style="1" customWidth="1" outlineLevel="1"/>
    <col min="37" max="37" width="1.5546875" style="1" customWidth="1"/>
    <col min="38" max="48" width="8.88671875" style="1" customWidth="1" outlineLevel="1"/>
    <col min="49" max="63" width="8.88671875" style="1"/>
    <col min="64" max="64" width="0" style="1" hidden="1" customWidth="1"/>
    <col min="65" max="16384" width="8.88671875" style="1"/>
  </cols>
  <sheetData>
    <row r="1" spans="2:48" ht="5.25" customHeight="1" thickBot="1" x14ac:dyDescent="0.4"/>
    <row r="2" spans="2:48" ht="54.6" customHeight="1" thickBot="1" x14ac:dyDescent="0.4">
      <c r="B2" s="656" t="s">
        <v>307</v>
      </c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8"/>
      <c r="S2" s="656"/>
      <c r="T2" s="657"/>
      <c r="U2" s="657"/>
      <c r="V2" s="657"/>
      <c r="W2" s="657"/>
      <c r="X2" s="657"/>
      <c r="Y2" s="657"/>
      <c r="Z2" s="657"/>
      <c r="AA2" s="657"/>
      <c r="AB2" s="429"/>
      <c r="AC2" s="657"/>
      <c r="AD2" s="657"/>
      <c r="AE2" s="657"/>
      <c r="AF2" s="657"/>
      <c r="AG2" s="657"/>
      <c r="AH2" s="657"/>
      <c r="AI2" s="657"/>
      <c r="AJ2" s="657"/>
      <c r="AK2" s="429"/>
      <c r="AL2" s="657"/>
      <c r="AM2" s="657"/>
      <c r="AN2" s="657"/>
      <c r="AO2" s="657"/>
      <c r="AP2" s="657"/>
      <c r="AQ2" s="657"/>
      <c r="AR2" s="657"/>
      <c r="AS2" s="657"/>
      <c r="AT2" s="657"/>
      <c r="AU2" s="657"/>
      <c r="AV2" s="658"/>
    </row>
    <row r="3" spans="2:48" ht="21" customHeight="1" thickBot="1" x14ac:dyDescent="0.4">
      <c r="B3" s="474" t="s">
        <v>1</v>
      </c>
      <c r="C3" s="702" t="str">
        <f>'Manuel d''utilisation'!C3</f>
        <v xml:space="preserve">BOF_SL_7051: Chaussée de Gand 311 à 1081 Koekelberg  </v>
      </c>
      <c r="D3" s="702"/>
      <c r="E3" s="702"/>
      <c r="F3" s="702"/>
      <c r="G3" s="702"/>
      <c r="H3" s="702"/>
      <c r="I3" s="702"/>
      <c r="J3" s="702"/>
      <c r="K3" s="702"/>
      <c r="L3" s="702"/>
      <c r="M3" s="702"/>
      <c r="N3" s="702"/>
      <c r="O3" s="702"/>
      <c r="P3" s="702"/>
      <c r="Q3" s="702"/>
      <c r="R3" s="703"/>
      <c r="S3" s="715"/>
      <c r="T3" s="702"/>
      <c r="U3" s="702"/>
      <c r="V3" s="702"/>
      <c r="W3" s="702"/>
      <c r="X3" s="702"/>
      <c r="Y3" s="702"/>
      <c r="Z3" s="702"/>
      <c r="AA3" s="702"/>
      <c r="AB3" s="475"/>
      <c r="AC3" s="702"/>
      <c r="AD3" s="702"/>
      <c r="AE3" s="702"/>
      <c r="AF3" s="702"/>
      <c r="AG3" s="702"/>
      <c r="AH3" s="702"/>
      <c r="AI3" s="702"/>
      <c r="AJ3" s="702"/>
      <c r="AK3" s="475"/>
      <c r="AL3" s="702"/>
      <c r="AM3" s="702"/>
      <c r="AN3" s="702"/>
      <c r="AO3" s="702"/>
      <c r="AP3" s="702"/>
      <c r="AQ3" s="702"/>
      <c r="AR3" s="702"/>
      <c r="AS3" s="702"/>
      <c r="AT3" s="702"/>
      <c r="AU3" s="702"/>
      <c r="AV3" s="703"/>
    </row>
    <row r="4" spans="2:48" ht="21" customHeight="1" thickBot="1" x14ac:dyDescent="0.4">
      <c r="B4" s="716" t="s">
        <v>148</v>
      </c>
      <c r="C4" s="717"/>
      <c r="D4" s="471">
        <f>'Manuel d''utilisation'!C9</f>
        <v>4</v>
      </c>
      <c r="E4" s="472"/>
      <c r="F4" s="716" t="s">
        <v>149</v>
      </c>
      <c r="G4" s="718"/>
      <c r="H4" s="717"/>
      <c r="I4" s="471">
        <v>2</v>
      </c>
      <c r="J4" s="473" t="s">
        <v>127</v>
      </c>
      <c r="K4" s="157"/>
      <c r="L4" s="157"/>
      <c r="M4" s="716" t="s">
        <v>150</v>
      </c>
      <c r="N4" s="718"/>
      <c r="O4" s="717"/>
      <c r="P4" s="471">
        <v>3</v>
      </c>
      <c r="Q4" s="719" t="s">
        <v>127</v>
      </c>
      <c r="R4" s="720"/>
      <c r="S4" s="716"/>
      <c r="T4" s="718"/>
      <c r="U4" s="719"/>
      <c r="V4" s="718"/>
      <c r="W4" s="719"/>
      <c r="X4" s="718"/>
      <c r="Y4" s="719"/>
      <c r="Z4" s="718"/>
      <c r="AA4" s="473"/>
      <c r="AB4" s="157"/>
      <c r="AC4" s="170"/>
      <c r="AD4" s="171"/>
      <c r="AE4" s="171"/>
      <c r="AF4" s="171"/>
      <c r="AG4" s="171"/>
      <c r="AH4" s="171"/>
      <c r="AI4" s="171"/>
      <c r="AJ4" s="171"/>
      <c r="AK4" s="172"/>
      <c r="AL4" s="170"/>
      <c r="AM4" s="171"/>
      <c r="AN4" s="171"/>
      <c r="AO4" s="171"/>
      <c r="AP4" s="171"/>
      <c r="AQ4" s="171"/>
      <c r="AR4" s="171"/>
      <c r="AS4" s="171"/>
      <c r="AT4" s="171"/>
      <c r="AU4" s="171"/>
      <c r="AV4" s="173"/>
    </row>
    <row r="5" spans="2:48" s="102" customFormat="1" ht="25.95" customHeight="1" x14ac:dyDescent="0.35">
      <c r="B5" s="659" t="s">
        <v>151</v>
      </c>
      <c r="C5" s="660"/>
      <c r="D5" s="660"/>
      <c r="E5" s="683"/>
      <c r="F5" s="659" t="s">
        <v>152</v>
      </c>
      <c r="G5" s="660"/>
      <c r="H5" s="660"/>
      <c r="I5" s="683"/>
      <c r="J5" s="454" t="s">
        <v>359</v>
      </c>
      <c r="K5" s="660" t="s">
        <v>153</v>
      </c>
      <c r="L5" s="660"/>
      <c r="M5" s="660"/>
      <c r="N5" s="660"/>
      <c r="O5" s="660"/>
      <c r="P5" s="660"/>
      <c r="Q5" s="660"/>
      <c r="R5" s="662"/>
      <c r="S5" s="659"/>
      <c r="T5" s="660"/>
      <c r="U5" s="660"/>
      <c r="V5" s="660"/>
      <c r="W5" s="660"/>
      <c r="X5" s="660"/>
      <c r="Y5" s="660"/>
      <c r="Z5" s="660"/>
      <c r="AA5" s="662"/>
      <c r="AB5" s="158"/>
      <c r="AC5" s="145"/>
      <c r="AD5" s="144"/>
      <c r="AE5" s="144"/>
      <c r="AF5" s="144"/>
      <c r="AG5" s="144"/>
      <c r="AH5" s="144"/>
      <c r="AI5" s="144"/>
      <c r="AJ5" s="144"/>
      <c r="AK5" s="169"/>
      <c r="AL5" s="145"/>
      <c r="AM5" s="144"/>
      <c r="AN5" s="144"/>
      <c r="AO5" s="144"/>
      <c r="AP5" s="144"/>
      <c r="AQ5" s="144"/>
      <c r="AR5" s="144"/>
      <c r="AS5" s="144"/>
      <c r="AT5" s="144"/>
      <c r="AU5" s="144"/>
      <c r="AV5" s="143"/>
    </row>
    <row r="6" spans="2:48" s="102" customFormat="1" ht="90" customHeight="1" thickBot="1" x14ac:dyDescent="0.4">
      <c r="B6" s="103" t="s">
        <v>154</v>
      </c>
      <c r="C6" s="104" t="s">
        <v>155</v>
      </c>
      <c r="D6" s="104" t="s">
        <v>156</v>
      </c>
      <c r="E6" s="105" t="s">
        <v>336</v>
      </c>
      <c r="F6" s="103" t="s">
        <v>376</v>
      </c>
      <c r="G6" s="104" t="s">
        <v>181</v>
      </c>
      <c r="H6" s="104" t="s">
        <v>157</v>
      </c>
      <c r="I6" s="105" t="s">
        <v>175</v>
      </c>
      <c r="J6" s="455" t="s">
        <v>378</v>
      </c>
      <c r="K6" s="106" t="s">
        <v>340</v>
      </c>
      <c r="L6" s="106" t="s">
        <v>341</v>
      </c>
      <c r="M6" s="106" t="s">
        <v>180</v>
      </c>
      <c r="N6" s="104" t="s">
        <v>158</v>
      </c>
      <c r="O6" s="104" t="s">
        <v>159</v>
      </c>
      <c r="P6" s="104" t="s">
        <v>160</v>
      </c>
      <c r="Q6" s="104" t="s">
        <v>161</v>
      </c>
      <c r="R6" s="105" t="s">
        <v>162</v>
      </c>
      <c r="S6" s="146" t="s">
        <v>174</v>
      </c>
      <c r="T6" s="146" t="s">
        <v>173</v>
      </c>
      <c r="U6" s="146" t="s">
        <v>172</v>
      </c>
      <c r="V6" s="146" t="s">
        <v>232</v>
      </c>
      <c r="W6" s="146" t="s">
        <v>233</v>
      </c>
      <c r="X6" s="146" t="s">
        <v>234</v>
      </c>
      <c r="Y6" s="146" t="s">
        <v>235</v>
      </c>
      <c r="Z6" s="146" t="s">
        <v>167</v>
      </c>
      <c r="AA6" s="147" t="s">
        <v>166</v>
      </c>
      <c r="AB6" s="159"/>
      <c r="AC6" s="162" t="s">
        <v>286</v>
      </c>
      <c r="AD6" s="163" t="s">
        <v>287</v>
      </c>
      <c r="AE6" s="163" t="s">
        <v>288</v>
      </c>
      <c r="AF6" s="163" t="s">
        <v>289</v>
      </c>
      <c r="AG6" s="163" t="s">
        <v>290</v>
      </c>
      <c r="AH6" s="163" t="s">
        <v>291</v>
      </c>
      <c r="AI6" s="163" t="s">
        <v>292</v>
      </c>
      <c r="AJ6" s="164" t="s">
        <v>293</v>
      </c>
      <c r="AK6" s="164"/>
      <c r="AL6" s="162" t="s">
        <v>294</v>
      </c>
      <c r="AM6" s="163" t="s">
        <v>295</v>
      </c>
      <c r="AN6" s="163" t="s">
        <v>296</v>
      </c>
      <c r="AO6" s="163" t="s">
        <v>297</v>
      </c>
      <c r="AP6" s="163" t="s">
        <v>298</v>
      </c>
      <c r="AQ6" s="163" t="s">
        <v>299</v>
      </c>
      <c r="AR6" s="163" t="s">
        <v>300</v>
      </c>
      <c r="AS6" s="163" t="s">
        <v>301</v>
      </c>
      <c r="AT6" s="163" t="s">
        <v>302</v>
      </c>
      <c r="AU6" s="163" t="s">
        <v>303</v>
      </c>
      <c r="AV6" s="164" t="s">
        <v>304</v>
      </c>
    </row>
    <row r="7" spans="2:48" s="102" customFormat="1" ht="18.75" customHeight="1" thickBot="1" x14ac:dyDescent="0.4">
      <c r="B7" s="692" t="s">
        <v>182</v>
      </c>
      <c r="C7" s="693"/>
      <c r="D7" s="693"/>
      <c r="E7" s="693"/>
      <c r="F7" s="693"/>
      <c r="G7" s="693"/>
      <c r="H7" s="693"/>
      <c r="I7" s="693"/>
      <c r="J7" s="693"/>
      <c r="K7" s="461"/>
      <c r="L7" s="461"/>
      <c r="M7" s="461"/>
      <c r="N7" s="461"/>
      <c r="O7" s="461"/>
      <c r="P7" s="461"/>
      <c r="Q7" s="461"/>
      <c r="R7" s="461"/>
      <c r="S7" s="693"/>
      <c r="T7" s="693"/>
      <c r="U7" s="693"/>
      <c r="V7" s="693"/>
      <c r="W7" s="693"/>
      <c r="X7" s="693"/>
      <c r="Y7" s="693"/>
      <c r="Z7" s="693"/>
      <c r="AA7" s="693"/>
      <c r="AB7" s="469"/>
      <c r="AC7" s="693"/>
      <c r="AD7" s="693"/>
      <c r="AE7" s="693"/>
      <c r="AF7" s="693"/>
      <c r="AG7" s="693"/>
      <c r="AH7" s="693"/>
      <c r="AI7" s="693"/>
      <c r="AJ7" s="693"/>
      <c r="AK7" s="469"/>
      <c r="AL7" s="693"/>
      <c r="AM7" s="693"/>
      <c r="AN7" s="693"/>
      <c r="AO7" s="693"/>
      <c r="AP7" s="693"/>
      <c r="AQ7" s="693"/>
      <c r="AR7" s="693"/>
      <c r="AS7" s="693"/>
      <c r="AT7" s="693"/>
      <c r="AU7" s="693"/>
      <c r="AV7" s="701"/>
    </row>
    <row r="8" spans="2:48" x14ac:dyDescent="0.35">
      <c r="B8" s="107" t="s">
        <v>128</v>
      </c>
      <c r="C8" s="108" t="s">
        <v>129</v>
      </c>
      <c r="D8" s="109">
        <v>38875</v>
      </c>
      <c r="E8" s="110">
        <v>400</v>
      </c>
      <c r="F8" s="107" t="s">
        <v>130</v>
      </c>
      <c r="G8" s="108" t="s">
        <v>131</v>
      </c>
      <c r="H8" s="108" t="s">
        <v>132</v>
      </c>
      <c r="I8" s="110"/>
      <c r="J8" s="456" t="s">
        <v>133</v>
      </c>
      <c r="K8" s="111"/>
      <c r="L8" s="112"/>
      <c r="M8" s="111">
        <v>230</v>
      </c>
      <c r="N8" s="112">
        <v>0.55000000000000004</v>
      </c>
      <c r="O8" s="112">
        <v>4.3</v>
      </c>
      <c r="P8" s="112">
        <v>3</v>
      </c>
      <c r="Q8" s="112">
        <v>3.2</v>
      </c>
      <c r="R8" s="113"/>
      <c r="S8" s="148"/>
      <c r="T8" s="112"/>
      <c r="U8" s="111"/>
      <c r="V8" s="112"/>
      <c r="W8" s="111"/>
      <c r="X8" s="112"/>
      <c r="Y8" s="111"/>
      <c r="Z8" s="112"/>
      <c r="AA8" s="149"/>
      <c r="AB8" s="160"/>
      <c r="AC8" s="148"/>
      <c r="AD8" s="112"/>
      <c r="AE8" s="111"/>
      <c r="AF8" s="112"/>
      <c r="AG8" s="111"/>
      <c r="AH8" s="112"/>
      <c r="AI8" s="111"/>
      <c r="AJ8" s="113"/>
      <c r="AK8" s="160"/>
      <c r="AL8" s="148"/>
      <c r="AM8" s="112"/>
      <c r="AN8" s="111"/>
      <c r="AO8" s="112"/>
      <c r="AP8" s="111"/>
      <c r="AQ8" s="111"/>
      <c r="AR8" s="111"/>
      <c r="AS8" s="112"/>
      <c r="AT8" s="111"/>
      <c r="AU8" s="111"/>
      <c r="AV8" s="113"/>
    </row>
    <row r="9" spans="2:48" x14ac:dyDescent="0.35">
      <c r="B9" s="107"/>
      <c r="C9" s="10"/>
      <c r="D9" s="109"/>
      <c r="E9" s="110"/>
      <c r="F9" s="114" t="s">
        <v>134</v>
      </c>
      <c r="G9" s="10" t="s">
        <v>131</v>
      </c>
      <c r="H9" s="10" t="s">
        <v>135</v>
      </c>
      <c r="I9" s="115"/>
      <c r="J9" s="457" t="s">
        <v>136</v>
      </c>
      <c r="K9" s="111"/>
      <c r="L9" s="112"/>
      <c r="M9" s="111">
        <v>400</v>
      </c>
      <c r="N9" s="112">
        <v>2</v>
      </c>
      <c r="O9" s="112">
        <v>10</v>
      </c>
      <c r="P9" s="112">
        <v>20</v>
      </c>
      <c r="Q9" s="112">
        <v>300</v>
      </c>
      <c r="R9" s="113"/>
      <c r="S9" s="148"/>
      <c r="T9" s="112"/>
      <c r="U9" s="111"/>
      <c r="V9" s="112"/>
      <c r="W9" s="111"/>
      <c r="X9" s="112"/>
      <c r="Y9" s="111"/>
      <c r="Z9" s="112"/>
      <c r="AA9" s="149"/>
      <c r="AB9" s="160"/>
      <c r="AC9" s="148"/>
      <c r="AD9" s="112"/>
      <c r="AE9" s="111"/>
      <c r="AF9" s="112"/>
      <c r="AG9" s="111"/>
      <c r="AH9" s="112"/>
      <c r="AI9" s="111"/>
      <c r="AJ9" s="113"/>
      <c r="AK9" s="160"/>
      <c r="AL9" s="148"/>
      <c r="AM9" s="112"/>
      <c r="AN9" s="111"/>
      <c r="AO9" s="112"/>
      <c r="AP9" s="111"/>
      <c r="AQ9" s="111"/>
      <c r="AR9" s="111"/>
      <c r="AS9" s="112"/>
      <c r="AT9" s="111"/>
      <c r="AU9" s="111"/>
      <c r="AV9" s="113"/>
    </row>
    <row r="10" spans="2:48" x14ac:dyDescent="0.35">
      <c r="B10" s="107"/>
      <c r="C10" s="10"/>
      <c r="D10" s="109"/>
      <c r="E10" s="115"/>
      <c r="F10" s="114" t="s">
        <v>137</v>
      </c>
      <c r="G10" s="10"/>
      <c r="H10" s="10"/>
      <c r="I10" s="115"/>
      <c r="J10" s="457" t="s">
        <v>138</v>
      </c>
      <c r="K10" s="111"/>
      <c r="L10" s="112"/>
      <c r="M10" s="111">
        <v>-50</v>
      </c>
      <c r="N10" s="112">
        <v>-0.05</v>
      </c>
      <c r="O10" s="112">
        <v>-0.05</v>
      </c>
      <c r="P10" s="112">
        <v>-0.05</v>
      </c>
      <c r="Q10" s="112">
        <v>-0.05</v>
      </c>
      <c r="R10" s="113"/>
      <c r="S10" s="148"/>
      <c r="T10" s="112"/>
      <c r="U10" s="111"/>
      <c r="V10" s="112"/>
      <c r="W10" s="111"/>
      <c r="X10" s="112"/>
      <c r="Y10" s="111"/>
      <c r="Z10" s="112"/>
      <c r="AA10" s="149"/>
      <c r="AB10" s="160"/>
      <c r="AC10" s="148"/>
      <c r="AD10" s="112"/>
      <c r="AE10" s="111"/>
      <c r="AF10" s="112"/>
      <c r="AG10" s="111"/>
      <c r="AH10" s="112"/>
      <c r="AI10" s="111"/>
      <c r="AJ10" s="113"/>
      <c r="AK10" s="160"/>
      <c r="AL10" s="148"/>
      <c r="AM10" s="112"/>
      <c r="AN10" s="111"/>
      <c r="AO10" s="112"/>
      <c r="AP10" s="111"/>
      <c r="AQ10" s="111"/>
      <c r="AR10" s="111"/>
      <c r="AS10" s="112"/>
      <c r="AT10" s="111"/>
      <c r="AU10" s="111"/>
      <c r="AV10" s="113"/>
    </row>
    <row r="11" spans="2:48" x14ac:dyDescent="0.35">
      <c r="B11" s="114"/>
      <c r="C11" s="10" t="s">
        <v>139</v>
      </c>
      <c r="D11" s="109">
        <v>38875</v>
      </c>
      <c r="E11" s="115">
        <v>300</v>
      </c>
      <c r="F11" s="114"/>
      <c r="G11" s="10"/>
      <c r="H11" s="108"/>
      <c r="I11" s="110"/>
      <c r="J11" s="457"/>
      <c r="K11" s="111"/>
      <c r="L11" s="112"/>
      <c r="M11" s="111"/>
      <c r="N11" s="112"/>
      <c r="O11" s="112"/>
      <c r="P11" s="112"/>
      <c r="Q11" s="112"/>
      <c r="R11" s="113"/>
      <c r="S11" s="148"/>
      <c r="T11" s="112"/>
      <c r="U11" s="111"/>
      <c r="V11" s="112"/>
      <c r="W11" s="111"/>
      <c r="X11" s="112"/>
      <c r="Y11" s="111"/>
      <c r="Z11" s="112"/>
      <c r="AA11" s="149"/>
      <c r="AB11" s="160"/>
      <c r="AC11" s="148"/>
      <c r="AD11" s="112"/>
      <c r="AE11" s="111"/>
      <c r="AF11" s="112"/>
      <c r="AG11" s="111"/>
      <c r="AH11" s="112"/>
      <c r="AI11" s="111"/>
      <c r="AJ11" s="113"/>
      <c r="AK11" s="160"/>
      <c r="AL11" s="148"/>
      <c r="AM11" s="112"/>
      <c r="AN11" s="111"/>
      <c r="AO11" s="112"/>
      <c r="AP11" s="111"/>
      <c r="AQ11" s="111"/>
      <c r="AR11" s="111"/>
      <c r="AS11" s="112"/>
      <c r="AT11" s="111"/>
      <c r="AU11" s="111"/>
      <c r="AV11" s="113"/>
    </row>
    <row r="12" spans="2:48" x14ac:dyDescent="0.35">
      <c r="B12" s="114" t="s">
        <v>140</v>
      </c>
      <c r="C12" s="10" t="s">
        <v>141</v>
      </c>
      <c r="D12" s="116">
        <v>38877</v>
      </c>
      <c r="E12" s="115">
        <v>400</v>
      </c>
      <c r="F12" s="114" t="s">
        <v>142</v>
      </c>
      <c r="G12" s="10" t="s">
        <v>143</v>
      </c>
      <c r="H12" s="10"/>
      <c r="I12" s="115" t="s">
        <v>132</v>
      </c>
      <c r="J12" s="458"/>
      <c r="K12" s="111"/>
      <c r="L12" s="112"/>
      <c r="M12" s="111">
        <v>850</v>
      </c>
      <c r="N12" s="112">
        <v>-0.05</v>
      </c>
      <c r="O12" s="112">
        <v>-0.05</v>
      </c>
      <c r="P12" s="112">
        <v>0.2</v>
      </c>
      <c r="Q12" s="112">
        <v>4.2</v>
      </c>
      <c r="R12" s="113"/>
      <c r="S12" s="148"/>
      <c r="T12" s="112"/>
      <c r="U12" s="111"/>
      <c r="V12" s="112"/>
      <c r="W12" s="111"/>
      <c r="X12" s="112"/>
      <c r="Y12" s="111"/>
      <c r="Z12" s="112"/>
      <c r="AA12" s="149"/>
      <c r="AB12" s="160"/>
      <c r="AC12" s="148"/>
      <c r="AD12" s="112"/>
      <c r="AE12" s="111"/>
      <c r="AF12" s="112"/>
      <c r="AG12" s="111"/>
      <c r="AH12" s="112"/>
      <c r="AI12" s="111"/>
      <c r="AJ12" s="113"/>
      <c r="AK12" s="160"/>
      <c r="AL12" s="148"/>
      <c r="AM12" s="112"/>
      <c r="AN12" s="111"/>
      <c r="AO12" s="112"/>
      <c r="AP12" s="111"/>
      <c r="AQ12" s="111"/>
      <c r="AR12" s="111"/>
      <c r="AS12" s="112"/>
      <c r="AT12" s="111"/>
      <c r="AU12" s="111"/>
      <c r="AV12" s="113"/>
    </row>
    <row r="13" spans="2:48" x14ac:dyDescent="0.35">
      <c r="B13" s="114"/>
      <c r="C13" s="10"/>
      <c r="D13" s="109"/>
      <c r="E13" s="115"/>
      <c r="F13" s="114" t="s">
        <v>144</v>
      </c>
      <c r="G13" s="10"/>
      <c r="H13" s="108"/>
      <c r="I13" s="110"/>
      <c r="J13" s="457"/>
      <c r="K13" s="111"/>
      <c r="L13" s="112"/>
      <c r="M13" s="111">
        <v>-50</v>
      </c>
      <c r="N13" s="112">
        <v>-0.05</v>
      </c>
      <c r="O13" s="112">
        <v>-0.05</v>
      </c>
      <c r="P13" s="112">
        <v>-0.05</v>
      </c>
      <c r="Q13" s="112">
        <v>-0.05</v>
      </c>
      <c r="R13" s="113"/>
      <c r="S13" s="148"/>
      <c r="T13" s="112"/>
      <c r="U13" s="111"/>
      <c r="V13" s="112"/>
      <c r="W13" s="111"/>
      <c r="X13" s="112"/>
      <c r="Y13" s="111"/>
      <c r="Z13" s="112"/>
      <c r="AA13" s="149"/>
      <c r="AB13" s="160"/>
      <c r="AC13" s="148"/>
      <c r="AD13" s="112"/>
      <c r="AE13" s="111"/>
      <c r="AF13" s="112"/>
      <c r="AG13" s="111"/>
      <c r="AH13" s="112"/>
      <c r="AI13" s="111"/>
      <c r="AJ13" s="113"/>
      <c r="AK13" s="160"/>
      <c r="AL13" s="148"/>
      <c r="AM13" s="112"/>
      <c r="AN13" s="111"/>
      <c r="AO13" s="112"/>
      <c r="AP13" s="111"/>
      <c r="AQ13" s="111"/>
      <c r="AR13" s="111"/>
      <c r="AS13" s="112"/>
      <c r="AT13" s="111"/>
      <c r="AU13" s="111"/>
      <c r="AV13" s="113"/>
    </row>
    <row r="14" spans="2:48" x14ac:dyDescent="0.35">
      <c r="B14" s="114"/>
      <c r="C14" s="10"/>
      <c r="D14" s="116"/>
      <c r="E14" s="115"/>
      <c r="F14" s="114"/>
      <c r="G14" s="10"/>
      <c r="H14" s="10"/>
      <c r="I14" s="115"/>
      <c r="J14" s="458"/>
      <c r="K14" s="111"/>
      <c r="L14" s="112"/>
      <c r="M14" s="111"/>
      <c r="N14" s="112"/>
      <c r="O14" s="112"/>
      <c r="P14" s="112"/>
      <c r="Q14" s="112"/>
      <c r="R14" s="113"/>
      <c r="S14" s="148"/>
      <c r="T14" s="112"/>
      <c r="U14" s="111"/>
      <c r="V14" s="112"/>
      <c r="W14" s="111"/>
      <c r="X14" s="112"/>
      <c r="Y14" s="111"/>
      <c r="Z14" s="112"/>
      <c r="AA14" s="149"/>
      <c r="AB14" s="160"/>
      <c r="AC14" s="148"/>
      <c r="AD14" s="112"/>
      <c r="AE14" s="111"/>
      <c r="AF14" s="112"/>
      <c r="AG14" s="111"/>
      <c r="AH14" s="112"/>
      <c r="AI14" s="111"/>
      <c r="AJ14" s="113"/>
      <c r="AK14" s="160"/>
      <c r="AL14" s="148"/>
      <c r="AM14" s="112"/>
      <c r="AN14" s="111"/>
      <c r="AO14" s="112"/>
      <c r="AP14" s="111"/>
      <c r="AQ14" s="111"/>
      <c r="AR14" s="111"/>
      <c r="AS14" s="112"/>
      <c r="AT14" s="111"/>
      <c r="AU14" s="111"/>
      <c r="AV14" s="113"/>
    </row>
    <row r="15" spans="2:48" x14ac:dyDescent="0.35">
      <c r="B15" s="114"/>
      <c r="C15" s="10"/>
      <c r="D15" s="109"/>
      <c r="E15" s="115"/>
      <c r="F15" s="114"/>
      <c r="G15" s="10"/>
      <c r="H15" s="108"/>
      <c r="I15" s="110"/>
      <c r="J15" s="457"/>
      <c r="K15" s="111"/>
      <c r="L15" s="112"/>
      <c r="M15" s="111"/>
      <c r="N15" s="112"/>
      <c r="O15" s="112"/>
      <c r="P15" s="112"/>
      <c r="Q15" s="112"/>
      <c r="R15" s="113"/>
      <c r="S15" s="148"/>
      <c r="T15" s="112"/>
      <c r="U15" s="111"/>
      <c r="V15" s="112"/>
      <c r="W15" s="111"/>
      <c r="X15" s="112"/>
      <c r="Y15" s="111"/>
      <c r="Z15" s="112"/>
      <c r="AA15" s="149"/>
      <c r="AB15" s="160"/>
      <c r="AC15" s="148"/>
      <c r="AD15" s="111"/>
      <c r="AE15" s="112"/>
      <c r="AF15" s="111"/>
      <c r="AG15" s="112"/>
      <c r="AH15" s="111"/>
      <c r="AI15" s="112"/>
      <c r="AJ15" s="149"/>
      <c r="AK15" s="160"/>
      <c r="AL15" s="148"/>
      <c r="AM15" s="111"/>
      <c r="AN15" s="112"/>
      <c r="AO15" s="111"/>
      <c r="AP15" s="112"/>
      <c r="AQ15" s="111"/>
      <c r="AR15" s="111"/>
      <c r="AS15" s="111"/>
      <c r="AT15" s="111"/>
      <c r="AU15" s="112"/>
      <c r="AV15" s="149"/>
    </row>
    <row r="16" spans="2:48" x14ac:dyDescent="0.35">
      <c r="B16" s="114"/>
      <c r="C16" s="10"/>
      <c r="D16" s="116"/>
      <c r="E16" s="115"/>
      <c r="F16" s="114"/>
      <c r="G16" s="10"/>
      <c r="H16" s="10"/>
      <c r="I16" s="115"/>
      <c r="J16" s="458"/>
      <c r="K16" s="111"/>
      <c r="L16" s="112"/>
      <c r="M16" s="111"/>
      <c r="N16" s="112"/>
      <c r="O16" s="112"/>
      <c r="P16" s="112"/>
      <c r="Q16" s="112"/>
      <c r="R16" s="113"/>
      <c r="S16" s="148"/>
      <c r="T16" s="112"/>
      <c r="U16" s="111"/>
      <c r="V16" s="112"/>
      <c r="W16" s="111"/>
      <c r="X16" s="112"/>
      <c r="Y16" s="111"/>
      <c r="Z16" s="112"/>
      <c r="AA16" s="149"/>
      <c r="AB16" s="160"/>
      <c r="AC16" s="148"/>
      <c r="AD16" s="111"/>
      <c r="AE16" s="112"/>
      <c r="AF16" s="111"/>
      <c r="AG16" s="112"/>
      <c r="AH16" s="111"/>
      <c r="AI16" s="112"/>
      <c r="AJ16" s="149"/>
      <c r="AK16" s="160"/>
      <c r="AL16" s="148"/>
      <c r="AM16" s="111"/>
      <c r="AN16" s="112"/>
      <c r="AO16" s="111"/>
      <c r="AP16" s="112"/>
      <c r="AQ16" s="111"/>
      <c r="AR16" s="111"/>
      <c r="AS16" s="111"/>
      <c r="AT16" s="111"/>
      <c r="AU16" s="112"/>
      <c r="AV16" s="149"/>
    </row>
    <row r="17" spans="2:48" x14ac:dyDescent="0.35">
      <c r="B17" s="114"/>
      <c r="C17" s="10"/>
      <c r="D17" s="109"/>
      <c r="E17" s="115"/>
      <c r="F17" s="114"/>
      <c r="G17" s="10"/>
      <c r="H17" s="108"/>
      <c r="I17" s="110"/>
      <c r="J17" s="457"/>
      <c r="K17" s="111"/>
      <c r="L17" s="112"/>
      <c r="M17" s="111"/>
      <c r="N17" s="112"/>
      <c r="O17" s="112"/>
      <c r="P17" s="112"/>
      <c r="Q17" s="112"/>
      <c r="R17" s="113"/>
      <c r="S17" s="148"/>
      <c r="T17" s="112"/>
      <c r="U17" s="111"/>
      <c r="V17" s="112"/>
      <c r="W17" s="111"/>
      <c r="X17" s="112"/>
      <c r="Y17" s="111"/>
      <c r="Z17" s="112"/>
      <c r="AA17" s="149"/>
      <c r="AB17" s="160"/>
      <c r="AC17" s="148"/>
      <c r="AD17" s="111"/>
      <c r="AE17" s="112"/>
      <c r="AF17" s="111"/>
      <c r="AG17" s="112"/>
      <c r="AH17" s="111"/>
      <c r="AI17" s="112"/>
      <c r="AJ17" s="149"/>
      <c r="AK17" s="160"/>
      <c r="AL17" s="148"/>
      <c r="AM17" s="111"/>
      <c r="AN17" s="112"/>
      <c r="AO17" s="111"/>
      <c r="AP17" s="112"/>
      <c r="AQ17" s="111"/>
      <c r="AR17" s="111"/>
      <c r="AS17" s="111"/>
      <c r="AT17" s="111"/>
      <c r="AU17" s="112"/>
      <c r="AV17" s="149"/>
    </row>
    <row r="18" spans="2:48" x14ac:dyDescent="0.35">
      <c r="B18" s="114"/>
      <c r="C18" s="10"/>
      <c r="D18" s="116"/>
      <c r="E18" s="115"/>
      <c r="F18" s="114"/>
      <c r="G18" s="10"/>
      <c r="H18" s="10"/>
      <c r="I18" s="115"/>
      <c r="J18" s="458"/>
      <c r="K18" s="111"/>
      <c r="L18" s="112"/>
      <c r="M18" s="111"/>
      <c r="N18" s="112"/>
      <c r="O18" s="112"/>
      <c r="P18" s="112"/>
      <c r="Q18" s="112"/>
      <c r="R18" s="113"/>
      <c r="S18" s="148"/>
      <c r="T18" s="112"/>
      <c r="U18" s="111"/>
      <c r="V18" s="112"/>
      <c r="W18" s="111"/>
      <c r="X18" s="112"/>
      <c r="Y18" s="111"/>
      <c r="Z18" s="112"/>
      <c r="AA18" s="149"/>
      <c r="AB18" s="160"/>
      <c r="AC18" s="148"/>
      <c r="AD18" s="111"/>
      <c r="AE18" s="112"/>
      <c r="AF18" s="111"/>
      <c r="AG18" s="112"/>
      <c r="AH18" s="111"/>
      <c r="AI18" s="112"/>
      <c r="AJ18" s="149"/>
      <c r="AK18" s="160"/>
      <c r="AL18" s="148"/>
      <c r="AM18" s="111"/>
      <c r="AN18" s="112"/>
      <c r="AO18" s="111"/>
      <c r="AP18" s="112"/>
      <c r="AQ18" s="111"/>
      <c r="AR18" s="111"/>
      <c r="AS18" s="111"/>
      <c r="AT18" s="111"/>
      <c r="AU18" s="112"/>
      <c r="AV18" s="149"/>
    </row>
    <row r="19" spans="2:48" ht="15" thickBot="1" x14ac:dyDescent="0.4">
      <c r="B19" s="114"/>
      <c r="C19" s="10"/>
      <c r="D19" s="116"/>
      <c r="E19" s="115"/>
      <c r="F19" s="114"/>
      <c r="G19" s="10"/>
      <c r="H19" s="10"/>
      <c r="I19" s="115"/>
      <c r="J19" s="459"/>
      <c r="K19" s="111"/>
      <c r="L19" s="112"/>
      <c r="M19" s="111"/>
      <c r="N19" s="112"/>
      <c r="O19" s="112"/>
      <c r="P19" s="112"/>
      <c r="Q19" s="112"/>
      <c r="R19" s="113"/>
      <c r="S19" s="148"/>
      <c r="T19" s="112"/>
      <c r="U19" s="111"/>
      <c r="V19" s="112"/>
      <c r="W19" s="111"/>
      <c r="X19" s="112"/>
      <c r="Y19" s="111"/>
      <c r="Z19" s="112"/>
      <c r="AA19" s="149"/>
      <c r="AB19" s="160"/>
      <c r="AC19" s="148"/>
      <c r="AD19" s="111"/>
      <c r="AE19" s="112"/>
      <c r="AF19" s="111"/>
      <c r="AG19" s="112"/>
      <c r="AH19" s="111"/>
      <c r="AI19" s="112"/>
      <c r="AJ19" s="149"/>
      <c r="AK19" s="160"/>
      <c r="AL19" s="148"/>
      <c r="AM19" s="111"/>
      <c r="AN19" s="112"/>
      <c r="AO19" s="111"/>
      <c r="AP19" s="112"/>
      <c r="AQ19" s="111"/>
      <c r="AR19" s="111"/>
      <c r="AS19" s="111"/>
      <c r="AT19" s="111"/>
      <c r="AU19" s="112"/>
      <c r="AV19" s="149"/>
    </row>
    <row r="20" spans="2:48" s="102" customFormat="1" ht="18.75" customHeight="1" thickBot="1" x14ac:dyDescent="0.4">
      <c r="B20" s="692" t="s">
        <v>145</v>
      </c>
      <c r="C20" s="693"/>
      <c r="D20" s="693"/>
      <c r="E20" s="693"/>
      <c r="F20" s="693"/>
      <c r="G20" s="693"/>
      <c r="H20" s="693"/>
      <c r="I20" s="693"/>
      <c r="J20" s="693"/>
      <c r="K20" s="461"/>
      <c r="L20" s="461"/>
      <c r="M20" s="461"/>
      <c r="N20" s="461"/>
      <c r="O20" s="461"/>
      <c r="P20" s="461"/>
      <c r="Q20" s="461"/>
      <c r="R20" s="461"/>
      <c r="S20" s="693"/>
      <c r="T20" s="693"/>
      <c r="U20" s="693"/>
      <c r="V20" s="693"/>
      <c r="W20" s="693"/>
      <c r="X20" s="693"/>
      <c r="Y20" s="693"/>
      <c r="Z20" s="693"/>
      <c r="AA20" s="693"/>
      <c r="AB20" s="469"/>
      <c r="AC20" s="693"/>
      <c r="AD20" s="693"/>
      <c r="AE20" s="693"/>
      <c r="AF20" s="693"/>
      <c r="AG20" s="693"/>
      <c r="AH20" s="693"/>
      <c r="AI20" s="693"/>
      <c r="AJ20" s="693"/>
      <c r="AK20" s="469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701"/>
    </row>
    <row r="21" spans="2:48" ht="12.75" customHeight="1" outlineLevel="1" x14ac:dyDescent="0.35">
      <c r="B21" s="107"/>
      <c r="C21" s="108"/>
      <c r="D21" s="109"/>
      <c r="E21" s="110"/>
      <c r="F21" s="107"/>
      <c r="G21" s="108"/>
      <c r="H21" s="108"/>
      <c r="I21" s="110"/>
      <c r="J21" s="456"/>
      <c r="K21" s="111"/>
      <c r="L21" s="112"/>
      <c r="M21" s="111"/>
      <c r="N21" s="112"/>
      <c r="O21" s="112"/>
      <c r="P21" s="112"/>
      <c r="Q21" s="112"/>
      <c r="R21" s="113"/>
      <c r="S21" s="148"/>
      <c r="T21" s="112"/>
      <c r="U21" s="111"/>
      <c r="V21" s="112"/>
      <c r="W21" s="111"/>
      <c r="X21" s="112"/>
      <c r="Y21" s="111"/>
      <c r="Z21" s="112"/>
      <c r="AA21" s="149"/>
      <c r="AB21" s="160"/>
      <c r="AC21" s="148"/>
      <c r="AD21" s="111"/>
      <c r="AE21" s="112"/>
      <c r="AF21" s="111"/>
      <c r="AG21" s="112"/>
      <c r="AH21" s="111"/>
      <c r="AI21" s="112"/>
      <c r="AJ21" s="149"/>
      <c r="AK21" s="160"/>
      <c r="AL21" s="148"/>
      <c r="AM21" s="111"/>
      <c r="AN21" s="112"/>
      <c r="AO21" s="111"/>
      <c r="AP21" s="112"/>
      <c r="AQ21" s="111"/>
      <c r="AR21" s="111"/>
      <c r="AS21" s="111"/>
      <c r="AT21" s="111"/>
      <c r="AU21" s="112"/>
      <c r="AV21" s="149"/>
    </row>
    <row r="22" spans="2:48" ht="12.75" customHeight="1" outlineLevel="1" x14ac:dyDescent="0.35">
      <c r="B22" s="114"/>
      <c r="C22" s="10"/>
      <c r="D22" s="116"/>
      <c r="E22" s="115"/>
      <c r="F22" s="114"/>
      <c r="G22" s="10"/>
      <c r="H22" s="10"/>
      <c r="I22" s="115"/>
      <c r="J22" s="457"/>
      <c r="K22" s="111"/>
      <c r="L22" s="112"/>
      <c r="M22" s="111"/>
      <c r="N22" s="112"/>
      <c r="O22" s="112"/>
      <c r="P22" s="112"/>
      <c r="Q22" s="112"/>
      <c r="R22" s="113"/>
      <c r="S22" s="148"/>
      <c r="T22" s="112"/>
      <c r="U22" s="111"/>
      <c r="V22" s="112"/>
      <c r="W22" s="111"/>
      <c r="X22" s="112"/>
      <c r="Y22" s="111"/>
      <c r="Z22" s="112"/>
      <c r="AA22" s="149"/>
      <c r="AB22" s="160"/>
      <c r="AC22" s="148"/>
      <c r="AD22" s="111"/>
      <c r="AE22" s="112"/>
      <c r="AF22" s="111"/>
      <c r="AG22" s="112"/>
      <c r="AH22" s="111"/>
      <c r="AI22" s="112"/>
      <c r="AJ22" s="149"/>
      <c r="AK22" s="160"/>
      <c r="AL22" s="148"/>
      <c r="AM22" s="111"/>
      <c r="AN22" s="112"/>
      <c r="AO22" s="111"/>
      <c r="AP22" s="112"/>
      <c r="AQ22" s="111"/>
      <c r="AR22" s="111"/>
      <c r="AS22" s="111"/>
      <c r="AT22" s="111"/>
      <c r="AU22" s="112"/>
      <c r="AV22" s="149"/>
    </row>
    <row r="23" spans="2:48" ht="12.75" customHeight="1" outlineLevel="1" x14ac:dyDescent="0.35">
      <c r="B23" s="114"/>
      <c r="C23" s="10"/>
      <c r="D23" s="116"/>
      <c r="E23" s="115"/>
      <c r="F23" s="114"/>
      <c r="G23" s="10"/>
      <c r="H23" s="10"/>
      <c r="I23" s="115"/>
      <c r="J23" s="457"/>
      <c r="K23" s="111"/>
      <c r="L23" s="112"/>
      <c r="M23" s="111"/>
      <c r="N23" s="112"/>
      <c r="O23" s="112"/>
      <c r="P23" s="112"/>
      <c r="Q23" s="112"/>
      <c r="R23" s="113"/>
      <c r="S23" s="148"/>
      <c r="T23" s="112"/>
      <c r="U23" s="111"/>
      <c r="V23" s="112"/>
      <c r="W23" s="111"/>
      <c r="X23" s="112"/>
      <c r="Y23" s="111"/>
      <c r="Z23" s="112"/>
      <c r="AA23" s="149"/>
      <c r="AB23" s="160"/>
      <c r="AC23" s="148"/>
      <c r="AD23" s="111"/>
      <c r="AE23" s="112"/>
      <c r="AF23" s="111"/>
      <c r="AG23" s="112"/>
      <c r="AH23" s="111"/>
      <c r="AI23" s="112"/>
      <c r="AJ23" s="149"/>
      <c r="AK23" s="160"/>
      <c r="AL23" s="148"/>
      <c r="AM23" s="111"/>
      <c r="AN23" s="112"/>
      <c r="AO23" s="111"/>
      <c r="AP23" s="112"/>
      <c r="AQ23" s="111"/>
      <c r="AR23" s="111"/>
      <c r="AS23" s="111"/>
      <c r="AT23" s="111"/>
      <c r="AU23" s="112"/>
      <c r="AV23" s="149"/>
    </row>
    <row r="24" spans="2:48" ht="12.75" customHeight="1" outlineLevel="1" x14ac:dyDescent="0.35">
      <c r="B24" s="114"/>
      <c r="C24" s="10"/>
      <c r="D24" s="116"/>
      <c r="E24" s="115"/>
      <c r="F24" s="114"/>
      <c r="G24" s="10"/>
      <c r="H24" s="10"/>
      <c r="I24" s="115"/>
      <c r="J24" s="457"/>
      <c r="K24" s="111"/>
      <c r="L24" s="112"/>
      <c r="M24" s="111"/>
      <c r="N24" s="112"/>
      <c r="O24" s="112"/>
      <c r="P24" s="112"/>
      <c r="Q24" s="112"/>
      <c r="R24" s="113"/>
      <c r="S24" s="148"/>
      <c r="T24" s="112"/>
      <c r="U24" s="111"/>
      <c r="V24" s="112"/>
      <c r="W24" s="111"/>
      <c r="X24" s="112"/>
      <c r="Y24" s="111"/>
      <c r="Z24" s="112"/>
      <c r="AA24" s="149"/>
      <c r="AB24" s="160"/>
      <c r="AC24" s="148"/>
      <c r="AD24" s="111"/>
      <c r="AE24" s="112"/>
      <c r="AF24" s="111"/>
      <c r="AG24" s="112"/>
      <c r="AH24" s="111"/>
      <c r="AI24" s="112"/>
      <c r="AJ24" s="149"/>
      <c r="AK24" s="160"/>
      <c r="AL24" s="148"/>
      <c r="AM24" s="111"/>
      <c r="AN24" s="112"/>
      <c r="AO24" s="111"/>
      <c r="AP24" s="112"/>
      <c r="AQ24" s="111"/>
      <c r="AR24" s="111"/>
      <c r="AS24" s="111"/>
      <c r="AT24" s="111"/>
      <c r="AU24" s="112"/>
      <c r="AV24" s="149"/>
    </row>
    <row r="25" spans="2:48" ht="12.75" customHeight="1" outlineLevel="1" x14ac:dyDescent="0.35">
      <c r="B25" s="114"/>
      <c r="C25" s="10"/>
      <c r="D25" s="116"/>
      <c r="E25" s="115"/>
      <c r="F25" s="114"/>
      <c r="G25" s="10"/>
      <c r="H25" s="10"/>
      <c r="I25" s="115"/>
      <c r="J25" s="457"/>
      <c r="K25" s="111"/>
      <c r="L25" s="112"/>
      <c r="M25" s="111"/>
      <c r="N25" s="112"/>
      <c r="O25" s="112"/>
      <c r="P25" s="112"/>
      <c r="Q25" s="112"/>
      <c r="R25" s="113"/>
      <c r="S25" s="148"/>
      <c r="T25" s="112"/>
      <c r="U25" s="111"/>
      <c r="V25" s="112"/>
      <c r="W25" s="111"/>
      <c r="X25" s="112"/>
      <c r="Y25" s="111"/>
      <c r="Z25" s="112"/>
      <c r="AA25" s="149"/>
      <c r="AB25" s="160"/>
      <c r="AC25" s="148"/>
      <c r="AD25" s="111"/>
      <c r="AE25" s="112"/>
      <c r="AF25" s="111"/>
      <c r="AG25" s="112"/>
      <c r="AH25" s="111"/>
      <c r="AI25" s="112"/>
      <c r="AJ25" s="149"/>
      <c r="AK25" s="160"/>
      <c r="AL25" s="148"/>
      <c r="AM25" s="111"/>
      <c r="AN25" s="112"/>
      <c r="AO25" s="111"/>
      <c r="AP25" s="112"/>
      <c r="AQ25" s="111"/>
      <c r="AR25" s="111"/>
      <c r="AS25" s="111"/>
      <c r="AT25" s="111"/>
      <c r="AU25" s="112"/>
      <c r="AV25" s="149"/>
    </row>
    <row r="26" spans="2:48" ht="12.75" customHeight="1" outlineLevel="1" x14ac:dyDescent="0.35">
      <c r="B26" s="114"/>
      <c r="C26" s="10"/>
      <c r="D26" s="116"/>
      <c r="E26" s="115"/>
      <c r="F26" s="114"/>
      <c r="G26" s="10"/>
      <c r="H26" s="10"/>
      <c r="I26" s="115"/>
      <c r="J26" s="457"/>
      <c r="K26" s="111"/>
      <c r="L26" s="112"/>
      <c r="M26" s="111"/>
      <c r="N26" s="112"/>
      <c r="O26" s="112"/>
      <c r="P26" s="112"/>
      <c r="Q26" s="112"/>
      <c r="R26" s="113"/>
      <c r="S26" s="148"/>
      <c r="T26" s="112"/>
      <c r="U26" s="111"/>
      <c r="V26" s="112"/>
      <c r="W26" s="111"/>
      <c r="X26" s="112"/>
      <c r="Y26" s="111"/>
      <c r="Z26" s="112"/>
      <c r="AA26" s="149"/>
      <c r="AB26" s="160"/>
      <c r="AC26" s="148"/>
      <c r="AD26" s="111"/>
      <c r="AE26" s="112"/>
      <c r="AF26" s="111"/>
      <c r="AG26" s="112"/>
      <c r="AH26" s="111"/>
      <c r="AI26" s="112"/>
      <c r="AJ26" s="149"/>
      <c r="AK26" s="160"/>
      <c r="AL26" s="148"/>
      <c r="AM26" s="111"/>
      <c r="AN26" s="112"/>
      <c r="AO26" s="111"/>
      <c r="AP26" s="112"/>
      <c r="AQ26" s="111"/>
      <c r="AR26" s="111"/>
      <c r="AS26" s="111"/>
      <c r="AT26" s="111"/>
      <c r="AU26" s="112"/>
      <c r="AV26" s="149"/>
    </row>
    <row r="27" spans="2:48" ht="12.75" customHeight="1" outlineLevel="1" x14ac:dyDescent="0.35">
      <c r="B27" s="114"/>
      <c r="C27" s="10"/>
      <c r="D27" s="116"/>
      <c r="E27" s="115"/>
      <c r="F27" s="114"/>
      <c r="G27" s="10"/>
      <c r="H27" s="10"/>
      <c r="I27" s="115"/>
      <c r="J27" s="457"/>
      <c r="K27" s="111"/>
      <c r="L27" s="112"/>
      <c r="M27" s="111"/>
      <c r="N27" s="112"/>
      <c r="O27" s="112"/>
      <c r="P27" s="112"/>
      <c r="Q27" s="112"/>
      <c r="R27" s="113"/>
      <c r="S27" s="148"/>
      <c r="T27" s="112"/>
      <c r="U27" s="111"/>
      <c r="V27" s="112"/>
      <c r="W27" s="111"/>
      <c r="X27" s="112"/>
      <c r="Y27" s="111"/>
      <c r="Z27" s="112"/>
      <c r="AA27" s="149"/>
      <c r="AB27" s="160"/>
      <c r="AC27" s="148"/>
      <c r="AD27" s="111"/>
      <c r="AE27" s="112"/>
      <c r="AF27" s="111"/>
      <c r="AG27" s="112"/>
      <c r="AH27" s="111"/>
      <c r="AI27" s="112"/>
      <c r="AJ27" s="149"/>
      <c r="AK27" s="160"/>
      <c r="AL27" s="148"/>
      <c r="AM27" s="111"/>
      <c r="AN27" s="112"/>
      <c r="AO27" s="111"/>
      <c r="AP27" s="112"/>
      <c r="AQ27" s="111"/>
      <c r="AR27" s="111"/>
      <c r="AS27" s="111"/>
      <c r="AT27" s="111"/>
      <c r="AU27" s="112"/>
      <c r="AV27" s="149"/>
    </row>
    <row r="28" spans="2:48" ht="12.75" customHeight="1" outlineLevel="1" x14ac:dyDescent="0.35">
      <c r="B28" s="114"/>
      <c r="C28" s="10"/>
      <c r="D28" s="116"/>
      <c r="E28" s="115"/>
      <c r="F28" s="114"/>
      <c r="G28" s="10"/>
      <c r="H28" s="10"/>
      <c r="I28" s="115"/>
      <c r="J28" s="457"/>
      <c r="K28" s="111"/>
      <c r="L28" s="112"/>
      <c r="M28" s="111"/>
      <c r="N28" s="112"/>
      <c r="O28" s="112"/>
      <c r="P28" s="112"/>
      <c r="Q28" s="112"/>
      <c r="R28" s="113"/>
      <c r="S28" s="148"/>
      <c r="T28" s="112"/>
      <c r="U28" s="111"/>
      <c r="V28" s="112"/>
      <c r="W28" s="111"/>
      <c r="X28" s="112"/>
      <c r="Y28" s="111"/>
      <c r="Z28" s="112"/>
      <c r="AA28" s="149"/>
      <c r="AB28" s="160"/>
      <c r="AC28" s="148"/>
      <c r="AD28" s="111"/>
      <c r="AE28" s="112"/>
      <c r="AF28" s="111"/>
      <c r="AG28" s="112"/>
      <c r="AH28" s="111"/>
      <c r="AI28" s="112"/>
      <c r="AJ28" s="149"/>
      <c r="AK28" s="160"/>
      <c r="AL28" s="148"/>
      <c r="AM28" s="111"/>
      <c r="AN28" s="112"/>
      <c r="AO28" s="111"/>
      <c r="AP28" s="112"/>
      <c r="AQ28" s="111"/>
      <c r="AR28" s="111"/>
      <c r="AS28" s="111"/>
      <c r="AT28" s="111"/>
      <c r="AU28" s="112"/>
      <c r="AV28" s="149"/>
    </row>
    <row r="29" spans="2:48" ht="12.75" customHeight="1" outlineLevel="1" x14ac:dyDescent="0.35">
      <c r="B29" s="114"/>
      <c r="C29" s="10"/>
      <c r="D29" s="116"/>
      <c r="E29" s="115"/>
      <c r="F29" s="114"/>
      <c r="G29" s="10"/>
      <c r="H29" s="10"/>
      <c r="I29" s="115"/>
      <c r="J29" s="457"/>
      <c r="K29" s="111"/>
      <c r="L29" s="112"/>
      <c r="M29" s="111"/>
      <c r="N29" s="112"/>
      <c r="O29" s="112"/>
      <c r="P29" s="112"/>
      <c r="Q29" s="112"/>
      <c r="R29" s="113"/>
      <c r="S29" s="148"/>
      <c r="T29" s="112"/>
      <c r="U29" s="111"/>
      <c r="V29" s="112"/>
      <c r="W29" s="111"/>
      <c r="X29" s="112"/>
      <c r="Y29" s="111"/>
      <c r="Z29" s="112"/>
      <c r="AA29" s="149"/>
      <c r="AB29" s="160"/>
      <c r="AC29" s="148"/>
      <c r="AD29" s="111"/>
      <c r="AE29" s="112"/>
      <c r="AF29" s="111"/>
      <c r="AG29" s="112"/>
      <c r="AH29" s="111"/>
      <c r="AI29" s="112"/>
      <c r="AJ29" s="149"/>
      <c r="AK29" s="160"/>
      <c r="AL29" s="148"/>
      <c r="AM29" s="111"/>
      <c r="AN29" s="112"/>
      <c r="AO29" s="111"/>
      <c r="AP29" s="112"/>
      <c r="AQ29" s="111"/>
      <c r="AR29" s="111"/>
      <c r="AS29" s="111"/>
      <c r="AT29" s="111"/>
      <c r="AU29" s="112"/>
      <c r="AV29" s="149"/>
    </row>
    <row r="30" spans="2:48" ht="12.75" customHeight="1" outlineLevel="1" x14ac:dyDescent="0.35">
      <c r="B30" s="114"/>
      <c r="C30" s="10"/>
      <c r="D30" s="116"/>
      <c r="E30" s="115"/>
      <c r="F30" s="114"/>
      <c r="G30" s="10"/>
      <c r="H30" s="10"/>
      <c r="I30" s="115"/>
      <c r="J30" s="457"/>
      <c r="K30" s="111"/>
      <c r="L30" s="112"/>
      <c r="M30" s="111"/>
      <c r="N30" s="112"/>
      <c r="O30" s="112"/>
      <c r="P30" s="112"/>
      <c r="Q30" s="112"/>
      <c r="R30" s="113"/>
      <c r="S30" s="148"/>
      <c r="T30" s="112"/>
      <c r="U30" s="111"/>
      <c r="V30" s="112"/>
      <c r="W30" s="111"/>
      <c r="X30" s="112"/>
      <c r="Y30" s="111"/>
      <c r="Z30" s="112"/>
      <c r="AA30" s="149"/>
      <c r="AB30" s="160"/>
      <c r="AC30" s="148"/>
      <c r="AD30" s="111"/>
      <c r="AE30" s="112"/>
      <c r="AF30" s="111"/>
      <c r="AG30" s="112"/>
      <c r="AH30" s="111"/>
      <c r="AI30" s="112"/>
      <c r="AJ30" s="149"/>
      <c r="AK30" s="160"/>
      <c r="AL30" s="148"/>
      <c r="AM30" s="111"/>
      <c r="AN30" s="112"/>
      <c r="AO30" s="111"/>
      <c r="AP30" s="112"/>
      <c r="AQ30" s="111"/>
      <c r="AR30" s="111"/>
      <c r="AS30" s="111"/>
      <c r="AT30" s="111"/>
      <c r="AU30" s="112"/>
      <c r="AV30" s="149"/>
    </row>
    <row r="31" spans="2:48" ht="12.75" customHeight="1" outlineLevel="1" x14ac:dyDescent="0.35">
      <c r="B31" s="114"/>
      <c r="C31" s="10"/>
      <c r="D31" s="116"/>
      <c r="E31" s="115"/>
      <c r="F31" s="114"/>
      <c r="G31" s="10"/>
      <c r="H31" s="10"/>
      <c r="I31" s="115"/>
      <c r="J31" s="457"/>
      <c r="K31" s="111"/>
      <c r="L31" s="112"/>
      <c r="M31" s="111"/>
      <c r="N31" s="112"/>
      <c r="O31" s="112"/>
      <c r="P31" s="112"/>
      <c r="Q31" s="112"/>
      <c r="R31" s="113"/>
      <c r="S31" s="148"/>
      <c r="T31" s="112"/>
      <c r="U31" s="111"/>
      <c r="V31" s="112"/>
      <c r="W31" s="111"/>
      <c r="X31" s="112"/>
      <c r="Y31" s="111"/>
      <c r="Z31" s="112"/>
      <c r="AA31" s="149"/>
      <c r="AB31" s="160"/>
      <c r="AC31" s="148"/>
      <c r="AD31" s="111"/>
      <c r="AE31" s="112"/>
      <c r="AF31" s="111"/>
      <c r="AG31" s="112"/>
      <c r="AH31" s="111"/>
      <c r="AI31" s="112"/>
      <c r="AJ31" s="149"/>
      <c r="AK31" s="160"/>
      <c r="AL31" s="148"/>
      <c r="AM31" s="111"/>
      <c r="AN31" s="112"/>
      <c r="AO31" s="111"/>
      <c r="AP31" s="112"/>
      <c r="AQ31" s="111"/>
      <c r="AR31" s="111"/>
      <c r="AS31" s="111"/>
      <c r="AT31" s="111"/>
      <c r="AU31" s="112"/>
      <c r="AV31" s="149"/>
    </row>
    <row r="32" spans="2:48" ht="12.75" customHeight="1" outlineLevel="1" x14ac:dyDescent="0.35">
      <c r="B32" s="114"/>
      <c r="C32" s="10"/>
      <c r="D32" s="116"/>
      <c r="E32" s="115"/>
      <c r="F32" s="114"/>
      <c r="G32" s="10"/>
      <c r="H32" s="10"/>
      <c r="I32" s="115"/>
      <c r="J32" s="457"/>
      <c r="K32" s="111"/>
      <c r="L32" s="112"/>
      <c r="M32" s="111"/>
      <c r="N32" s="112"/>
      <c r="O32" s="112"/>
      <c r="P32" s="112"/>
      <c r="Q32" s="112"/>
      <c r="R32" s="113"/>
      <c r="S32" s="148"/>
      <c r="T32" s="112"/>
      <c r="U32" s="111"/>
      <c r="V32" s="112"/>
      <c r="W32" s="111"/>
      <c r="X32" s="112"/>
      <c r="Y32" s="111"/>
      <c r="Z32" s="112"/>
      <c r="AA32" s="149"/>
      <c r="AB32" s="160"/>
      <c r="AC32" s="148"/>
      <c r="AD32" s="111"/>
      <c r="AE32" s="112"/>
      <c r="AF32" s="111"/>
      <c r="AG32" s="112"/>
      <c r="AH32" s="111"/>
      <c r="AI32" s="112"/>
      <c r="AJ32" s="149"/>
      <c r="AK32" s="160"/>
      <c r="AL32" s="148"/>
      <c r="AM32" s="111"/>
      <c r="AN32" s="112"/>
      <c r="AO32" s="111"/>
      <c r="AP32" s="112"/>
      <c r="AQ32" s="111"/>
      <c r="AR32" s="111"/>
      <c r="AS32" s="111"/>
      <c r="AT32" s="111"/>
      <c r="AU32" s="112"/>
      <c r="AV32" s="149"/>
    </row>
    <row r="33" spans="2:48" ht="12.75" customHeight="1" outlineLevel="1" x14ac:dyDescent="0.35">
      <c r="B33" s="114"/>
      <c r="C33" s="10"/>
      <c r="D33" s="116"/>
      <c r="E33" s="115"/>
      <c r="F33" s="114"/>
      <c r="G33" s="10"/>
      <c r="H33" s="10"/>
      <c r="I33" s="115"/>
      <c r="J33" s="457"/>
      <c r="K33" s="111"/>
      <c r="L33" s="112"/>
      <c r="M33" s="111"/>
      <c r="N33" s="112"/>
      <c r="O33" s="112"/>
      <c r="P33" s="112"/>
      <c r="Q33" s="112"/>
      <c r="R33" s="113"/>
      <c r="S33" s="148"/>
      <c r="T33" s="112"/>
      <c r="U33" s="111"/>
      <c r="V33" s="112"/>
      <c r="W33" s="111"/>
      <c r="X33" s="112"/>
      <c r="Y33" s="111"/>
      <c r="Z33" s="112"/>
      <c r="AA33" s="149"/>
      <c r="AB33" s="160"/>
      <c r="AC33" s="148"/>
      <c r="AD33" s="111"/>
      <c r="AE33" s="112"/>
      <c r="AF33" s="111"/>
      <c r="AG33" s="112"/>
      <c r="AH33" s="111"/>
      <c r="AI33" s="112"/>
      <c r="AJ33" s="149"/>
      <c r="AK33" s="160"/>
      <c r="AL33" s="148"/>
      <c r="AM33" s="111"/>
      <c r="AN33" s="112"/>
      <c r="AO33" s="111"/>
      <c r="AP33" s="112"/>
      <c r="AQ33" s="111"/>
      <c r="AR33" s="111"/>
      <c r="AS33" s="111"/>
      <c r="AT33" s="111"/>
      <c r="AU33" s="112"/>
      <c r="AV33" s="149"/>
    </row>
    <row r="34" spans="2:48" ht="12.75" customHeight="1" outlineLevel="1" x14ac:dyDescent="0.35">
      <c r="B34" s="114"/>
      <c r="C34" s="10"/>
      <c r="D34" s="116"/>
      <c r="E34" s="115"/>
      <c r="F34" s="114"/>
      <c r="G34" s="10"/>
      <c r="H34" s="10"/>
      <c r="I34" s="115"/>
      <c r="J34" s="457"/>
      <c r="K34" s="111"/>
      <c r="L34" s="112"/>
      <c r="M34" s="111"/>
      <c r="N34" s="112"/>
      <c r="O34" s="112"/>
      <c r="P34" s="112"/>
      <c r="Q34" s="112"/>
      <c r="R34" s="113"/>
      <c r="S34" s="148"/>
      <c r="T34" s="112"/>
      <c r="U34" s="111"/>
      <c r="V34" s="112"/>
      <c r="W34" s="111"/>
      <c r="X34" s="112"/>
      <c r="Y34" s="111"/>
      <c r="Z34" s="112"/>
      <c r="AA34" s="149"/>
      <c r="AB34" s="160"/>
      <c r="AC34" s="148"/>
      <c r="AD34" s="111"/>
      <c r="AE34" s="112"/>
      <c r="AF34" s="111"/>
      <c r="AG34" s="112"/>
      <c r="AH34" s="111"/>
      <c r="AI34" s="112"/>
      <c r="AJ34" s="149"/>
      <c r="AK34" s="160"/>
      <c r="AL34" s="148"/>
      <c r="AM34" s="111"/>
      <c r="AN34" s="112"/>
      <c r="AO34" s="111"/>
      <c r="AP34" s="112"/>
      <c r="AQ34" s="111"/>
      <c r="AR34" s="111"/>
      <c r="AS34" s="111"/>
      <c r="AT34" s="111"/>
      <c r="AU34" s="112"/>
      <c r="AV34" s="149"/>
    </row>
    <row r="35" spans="2:48" ht="12.75" customHeight="1" outlineLevel="1" x14ac:dyDescent="0.35">
      <c r="B35" s="114"/>
      <c r="C35" s="10"/>
      <c r="D35" s="116"/>
      <c r="E35" s="115"/>
      <c r="F35" s="114"/>
      <c r="G35" s="10"/>
      <c r="H35" s="10"/>
      <c r="I35" s="115"/>
      <c r="J35" s="457"/>
      <c r="K35" s="111"/>
      <c r="L35" s="112"/>
      <c r="M35" s="111"/>
      <c r="N35" s="112"/>
      <c r="O35" s="112"/>
      <c r="P35" s="112"/>
      <c r="Q35" s="112"/>
      <c r="R35" s="113"/>
      <c r="S35" s="148"/>
      <c r="T35" s="112"/>
      <c r="U35" s="111"/>
      <c r="V35" s="112"/>
      <c r="W35" s="111"/>
      <c r="X35" s="112"/>
      <c r="Y35" s="111"/>
      <c r="Z35" s="112"/>
      <c r="AA35" s="149"/>
      <c r="AB35" s="160"/>
      <c r="AC35" s="148"/>
      <c r="AD35" s="111"/>
      <c r="AE35" s="112"/>
      <c r="AF35" s="111"/>
      <c r="AG35" s="112"/>
      <c r="AH35" s="111"/>
      <c r="AI35" s="112"/>
      <c r="AJ35" s="149"/>
      <c r="AK35" s="160"/>
      <c r="AL35" s="148"/>
      <c r="AM35" s="111"/>
      <c r="AN35" s="112"/>
      <c r="AO35" s="111"/>
      <c r="AP35" s="112"/>
      <c r="AQ35" s="111"/>
      <c r="AR35" s="111"/>
      <c r="AS35" s="111"/>
      <c r="AT35" s="111"/>
      <c r="AU35" s="112"/>
      <c r="AV35" s="149"/>
    </row>
    <row r="36" spans="2:48" ht="12.75" customHeight="1" outlineLevel="1" x14ac:dyDescent="0.35">
      <c r="B36" s="114"/>
      <c r="C36" s="10"/>
      <c r="D36" s="116"/>
      <c r="E36" s="115"/>
      <c r="F36" s="114"/>
      <c r="G36" s="10"/>
      <c r="H36" s="10"/>
      <c r="I36" s="115"/>
      <c r="J36" s="457"/>
      <c r="K36" s="111"/>
      <c r="L36" s="112"/>
      <c r="M36" s="111"/>
      <c r="N36" s="112"/>
      <c r="O36" s="112"/>
      <c r="P36" s="112"/>
      <c r="Q36" s="112"/>
      <c r="R36" s="113"/>
      <c r="S36" s="148"/>
      <c r="T36" s="112"/>
      <c r="U36" s="111"/>
      <c r="V36" s="112"/>
      <c r="W36" s="111"/>
      <c r="X36" s="112"/>
      <c r="Y36" s="111"/>
      <c r="Z36" s="112"/>
      <c r="AA36" s="149"/>
      <c r="AB36" s="160"/>
      <c r="AC36" s="148"/>
      <c r="AD36" s="111"/>
      <c r="AE36" s="112"/>
      <c r="AF36" s="111"/>
      <c r="AG36" s="112"/>
      <c r="AH36" s="111"/>
      <c r="AI36" s="112"/>
      <c r="AJ36" s="149"/>
      <c r="AK36" s="160"/>
      <c r="AL36" s="148"/>
      <c r="AM36" s="111"/>
      <c r="AN36" s="112"/>
      <c r="AO36" s="111"/>
      <c r="AP36" s="112"/>
      <c r="AQ36" s="111"/>
      <c r="AR36" s="111"/>
      <c r="AS36" s="111"/>
      <c r="AT36" s="111"/>
      <c r="AU36" s="112"/>
      <c r="AV36" s="149"/>
    </row>
    <row r="37" spans="2:48" ht="12.75" customHeight="1" outlineLevel="1" x14ac:dyDescent="0.35">
      <c r="B37" s="114"/>
      <c r="C37" s="10"/>
      <c r="D37" s="116"/>
      <c r="E37" s="115"/>
      <c r="F37" s="114"/>
      <c r="G37" s="10"/>
      <c r="H37" s="10"/>
      <c r="I37" s="115"/>
      <c r="J37" s="457"/>
      <c r="K37" s="111"/>
      <c r="L37" s="112"/>
      <c r="M37" s="111"/>
      <c r="N37" s="112"/>
      <c r="O37" s="112"/>
      <c r="P37" s="112"/>
      <c r="Q37" s="112"/>
      <c r="R37" s="113"/>
      <c r="S37" s="148"/>
      <c r="T37" s="112"/>
      <c r="U37" s="111"/>
      <c r="V37" s="112"/>
      <c r="W37" s="111"/>
      <c r="X37" s="112"/>
      <c r="Y37" s="111"/>
      <c r="Z37" s="112"/>
      <c r="AA37" s="149"/>
      <c r="AB37" s="160"/>
      <c r="AC37" s="148"/>
      <c r="AD37" s="111"/>
      <c r="AE37" s="112"/>
      <c r="AF37" s="111"/>
      <c r="AG37" s="112"/>
      <c r="AH37" s="111"/>
      <c r="AI37" s="112"/>
      <c r="AJ37" s="149"/>
      <c r="AK37" s="160"/>
      <c r="AL37" s="148"/>
      <c r="AM37" s="111"/>
      <c r="AN37" s="112"/>
      <c r="AO37" s="111"/>
      <c r="AP37" s="112"/>
      <c r="AQ37" s="111"/>
      <c r="AR37" s="111"/>
      <c r="AS37" s="111"/>
      <c r="AT37" s="111"/>
      <c r="AU37" s="112"/>
      <c r="AV37" s="149"/>
    </row>
    <row r="38" spans="2:48" ht="12.75" customHeight="1" outlineLevel="1" x14ac:dyDescent="0.35">
      <c r="B38" s="114"/>
      <c r="C38" s="10"/>
      <c r="D38" s="116"/>
      <c r="E38" s="115"/>
      <c r="F38" s="114"/>
      <c r="G38" s="10"/>
      <c r="H38" s="10"/>
      <c r="I38" s="115"/>
      <c r="J38" s="457"/>
      <c r="K38" s="111"/>
      <c r="L38" s="112"/>
      <c r="M38" s="111"/>
      <c r="N38" s="112"/>
      <c r="O38" s="112"/>
      <c r="P38" s="112"/>
      <c r="Q38" s="112"/>
      <c r="R38" s="113"/>
      <c r="S38" s="148"/>
      <c r="T38" s="112"/>
      <c r="U38" s="111"/>
      <c r="V38" s="112"/>
      <c r="W38" s="111"/>
      <c r="X38" s="112"/>
      <c r="Y38" s="111"/>
      <c r="Z38" s="112"/>
      <c r="AA38" s="149"/>
      <c r="AB38" s="160"/>
      <c r="AC38" s="148"/>
      <c r="AD38" s="111"/>
      <c r="AE38" s="112"/>
      <c r="AF38" s="111"/>
      <c r="AG38" s="112"/>
      <c r="AH38" s="111"/>
      <c r="AI38" s="112"/>
      <c r="AJ38" s="149"/>
      <c r="AK38" s="160"/>
      <c r="AL38" s="148"/>
      <c r="AM38" s="111"/>
      <c r="AN38" s="112"/>
      <c r="AO38" s="111"/>
      <c r="AP38" s="112"/>
      <c r="AQ38" s="111"/>
      <c r="AR38" s="111"/>
      <c r="AS38" s="111"/>
      <c r="AT38" s="111"/>
      <c r="AU38" s="112"/>
      <c r="AV38" s="149"/>
    </row>
    <row r="39" spans="2:48" ht="15" thickBot="1" x14ac:dyDescent="0.4">
      <c r="B39" s="114"/>
      <c r="C39" s="10"/>
      <c r="D39" s="116"/>
      <c r="E39" s="115"/>
      <c r="F39" s="114"/>
      <c r="G39" s="10"/>
      <c r="H39" s="10"/>
      <c r="I39" s="115"/>
      <c r="J39" s="460"/>
      <c r="K39" s="111"/>
      <c r="L39" s="112"/>
      <c r="M39" s="111"/>
      <c r="N39" s="112"/>
      <c r="O39" s="112"/>
      <c r="P39" s="112"/>
      <c r="Q39" s="112"/>
      <c r="R39" s="113"/>
      <c r="S39" s="148"/>
      <c r="T39" s="112"/>
      <c r="U39" s="111"/>
      <c r="V39" s="112"/>
      <c r="W39" s="111"/>
      <c r="X39" s="112"/>
      <c r="Y39" s="111"/>
      <c r="Z39" s="112"/>
      <c r="AA39" s="149"/>
      <c r="AB39" s="160"/>
      <c r="AC39" s="148"/>
      <c r="AD39" s="111"/>
      <c r="AE39" s="112"/>
      <c r="AF39" s="111"/>
      <c r="AG39" s="112"/>
      <c r="AH39" s="111"/>
      <c r="AI39" s="112"/>
      <c r="AJ39" s="149"/>
      <c r="AK39" s="160"/>
      <c r="AL39" s="148"/>
      <c r="AM39" s="111"/>
      <c r="AN39" s="112"/>
      <c r="AO39" s="111"/>
      <c r="AP39" s="112"/>
      <c r="AQ39" s="111"/>
      <c r="AR39" s="111"/>
      <c r="AS39" s="111"/>
      <c r="AT39" s="111"/>
      <c r="AU39" s="112"/>
      <c r="AV39" s="149"/>
    </row>
    <row r="40" spans="2:48" s="102" customFormat="1" ht="18.75" customHeight="1" thickBot="1" x14ac:dyDescent="0.4">
      <c r="B40" s="692" t="s">
        <v>146</v>
      </c>
      <c r="C40" s="693"/>
      <c r="D40" s="693"/>
      <c r="E40" s="693"/>
      <c r="F40" s="693"/>
      <c r="G40" s="693"/>
      <c r="H40" s="693"/>
      <c r="I40" s="693"/>
      <c r="J40" s="693"/>
      <c r="K40" s="461"/>
      <c r="L40" s="461"/>
      <c r="M40" s="461"/>
      <c r="N40" s="461"/>
      <c r="O40" s="461"/>
      <c r="P40" s="461"/>
      <c r="Q40" s="461"/>
      <c r="R40" s="461"/>
      <c r="S40" s="693"/>
      <c r="T40" s="693"/>
      <c r="U40" s="693"/>
      <c r="V40" s="693"/>
      <c r="W40" s="693"/>
      <c r="X40" s="693"/>
      <c r="Y40" s="693"/>
      <c r="Z40" s="693"/>
      <c r="AA40" s="693"/>
      <c r="AB40" s="469"/>
      <c r="AC40" s="693"/>
      <c r="AD40" s="693"/>
      <c r="AE40" s="693"/>
      <c r="AF40" s="693"/>
      <c r="AG40" s="693"/>
      <c r="AH40" s="693"/>
      <c r="AI40" s="693"/>
      <c r="AJ40" s="693"/>
      <c r="AK40" s="469"/>
      <c r="AL40" s="693"/>
      <c r="AM40" s="693"/>
      <c r="AN40" s="693"/>
      <c r="AO40" s="693"/>
      <c r="AP40" s="693"/>
      <c r="AQ40" s="693"/>
      <c r="AR40" s="693"/>
      <c r="AS40" s="693"/>
      <c r="AT40" s="693"/>
      <c r="AU40" s="693"/>
      <c r="AV40" s="701"/>
    </row>
    <row r="41" spans="2:48" ht="12.75" customHeight="1" outlineLevel="1" x14ac:dyDescent="0.35">
      <c r="B41" s="107"/>
      <c r="C41" s="108"/>
      <c r="D41" s="109"/>
      <c r="E41" s="110"/>
      <c r="F41" s="107"/>
      <c r="G41" s="108"/>
      <c r="H41" s="108"/>
      <c r="I41" s="110"/>
      <c r="J41" s="456"/>
      <c r="K41" s="111"/>
      <c r="L41" s="112"/>
      <c r="M41" s="111"/>
      <c r="N41" s="112"/>
      <c r="O41" s="112"/>
      <c r="P41" s="112"/>
      <c r="Q41" s="112"/>
      <c r="R41" s="113"/>
      <c r="S41" s="148"/>
      <c r="T41" s="112"/>
      <c r="U41" s="111"/>
      <c r="V41" s="112"/>
      <c r="W41" s="111"/>
      <c r="X41" s="112"/>
      <c r="Y41" s="111"/>
      <c r="Z41" s="112"/>
      <c r="AA41" s="149"/>
      <c r="AB41" s="160"/>
      <c r="AC41" s="148"/>
      <c r="AD41" s="111"/>
      <c r="AE41" s="111"/>
      <c r="AF41" s="111"/>
      <c r="AG41" s="111"/>
      <c r="AH41" s="111"/>
      <c r="AI41" s="111"/>
      <c r="AJ41" s="160"/>
      <c r="AK41" s="346"/>
      <c r="AL41" s="148"/>
      <c r="AM41" s="112"/>
      <c r="AN41" s="112"/>
      <c r="AO41" s="112"/>
      <c r="AP41" s="112"/>
      <c r="AQ41" s="112"/>
      <c r="AR41" s="112"/>
      <c r="AS41" s="112"/>
      <c r="AT41" s="112"/>
      <c r="AU41" s="112"/>
      <c r="AV41" s="149"/>
    </row>
    <row r="42" spans="2:48" ht="12.75" customHeight="1" outlineLevel="1" x14ac:dyDescent="0.35">
      <c r="B42" s="114"/>
      <c r="C42" s="10"/>
      <c r="D42" s="116"/>
      <c r="E42" s="115"/>
      <c r="F42" s="114"/>
      <c r="G42" s="10"/>
      <c r="H42" s="10"/>
      <c r="I42" s="115"/>
      <c r="J42" s="457"/>
      <c r="K42" s="111"/>
      <c r="L42" s="112"/>
      <c r="M42" s="111"/>
      <c r="N42" s="112"/>
      <c r="O42" s="112"/>
      <c r="P42" s="112"/>
      <c r="Q42" s="112"/>
      <c r="R42" s="113"/>
      <c r="S42" s="148"/>
      <c r="T42" s="112"/>
      <c r="U42" s="111"/>
      <c r="V42" s="112"/>
      <c r="W42" s="111"/>
      <c r="X42" s="112"/>
      <c r="Y42" s="111"/>
      <c r="Z42" s="112"/>
      <c r="AA42" s="149"/>
      <c r="AB42" s="160"/>
      <c r="AC42" s="148"/>
      <c r="AD42" s="111"/>
      <c r="AE42" s="111"/>
      <c r="AF42" s="111"/>
      <c r="AG42" s="111"/>
      <c r="AH42" s="111"/>
      <c r="AI42" s="111"/>
      <c r="AJ42" s="160"/>
      <c r="AK42" s="346"/>
      <c r="AL42" s="148"/>
      <c r="AM42" s="112"/>
      <c r="AN42" s="112"/>
      <c r="AO42" s="112"/>
      <c r="AP42" s="112"/>
      <c r="AQ42" s="112"/>
      <c r="AR42" s="112"/>
      <c r="AS42" s="112"/>
      <c r="AT42" s="112"/>
      <c r="AU42" s="112"/>
      <c r="AV42" s="149"/>
    </row>
    <row r="43" spans="2:48" ht="12.75" customHeight="1" outlineLevel="1" x14ac:dyDescent="0.35">
      <c r="B43" s="114"/>
      <c r="C43" s="10"/>
      <c r="D43" s="116"/>
      <c r="E43" s="115"/>
      <c r="F43" s="114"/>
      <c r="G43" s="10"/>
      <c r="H43" s="10"/>
      <c r="I43" s="115"/>
      <c r="J43" s="457"/>
      <c r="K43" s="111"/>
      <c r="L43" s="112"/>
      <c r="M43" s="111"/>
      <c r="N43" s="112"/>
      <c r="O43" s="112"/>
      <c r="P43" s="112"/>
      <c r="Q43" s="112"/>
      <c r="R43" s="113"/>
      <c r="S43" s="148"/>
      <c r="T43" s="112"/>
      <c r="U43" s="111"/>
      <c r="V43" s="112"/>
      <c r="W43" s="111"/>
      <c r="X43" s="112"/>
      <c r="Y43" s="111"/>
      <c r="Z43" s="112"/>
      <c r="AA43" s="149"/>
      <c r="AB43" s="160"/>
      <c r="AC43" s="148"/>
      <c r="AD43" s="111"/>
      <c r="AE43" s="111"/>
      <c r="AF43" s="111"/>
      <c r="AG43" s="111"/>
      <c r="AH43" s="111"/>
      <c r="AI43" s="111"/>
      <c r="AJ43" s="160"/>
      <c r="AK43" s="346"/>
      <c r="AL43" s="148"/>
      <c r="AM43" s="112"/>
      <c r="AN43" s="112"/>
      <c r="AO43" s="112"/>
      <c r="AP43" s="112"/>
      <c r="AQ43" s="112"/>
      <c r="AR43" s="112"/>
      <c r="AS43" s="112"/>
      <c r="AT43" s="112"/>
      <c r="AU43" s="112"/>
      <c r="AV43" s="149"/>
    </row>
    <row r="44" spans="2:48" ht="12.75" customHeight="1" outlineLevel="1" x14ac:dyDescent="0.35">
      <c r="B44" s="114"/>
      <c r="C44" s="10"/>
      <c r="D44" s="116"/>
      <c r="E44" s="115"/>
      <c r="F44" s="114"/>
      <c r="G44" s="10"/>
      <c r="H44" s="10"/>
      <c r="I44" s="115"/>
      <c r="J44" s="457"/>
      <c r="K44" s="111"/>
      <c r="L44" s="112"/>
      <c r="M44" s="111"/>
      <c r="N44" s="112"/>
      <c r="O44" s="112"/>
      <c r="P44" s="112"/>
      <c r="Q44" s="112"/>
      <c r="R44" s="113"/>
      <c r="S44" s="148"/>
      <c r="T44" s="112"/>
      <c r="U44" s="111"/>
      <c r="V44" s="112"/>
      <c r="W44" s="111"/>
      <c r="X44" s="112"/>
      <c r="Y44" s="111"/>
      <c r="Z44" s="112"/>
      <c r="AA44" s="149"/>
      <c r="AB44" s="160"/>
      <c r="AC44" s="148"/>
      <c r="AD44" s="111"/>
      <c r="AE44" s="111"/>
      <c r="AF44" s="111"/>
      <c r="AG44" s="111"/>
      <c r="AH44" s="111"/>
      <c r="AI44" s="111"/>
      <c r="AJ44" s="160"/>
      <c r="AK44" s="346"/>
      <c r="AL44" s="148"/>
      <c r="AM44" s="112"/>
      <c r="AN44" s="112"/>
      <c r="AO44" s="112"/>
      <c r="AP44" s="112"/>
      <c r="AQ44" s="112"/>
      <c r="AR44" s="112"/>
      <c r="AS44" s="112"/>
      <c r="AT44" s="112"/>
      <c r="AU44" s="112"/>
      <c r="AV44" s="149"/>
    </row>
    <row r="45" spans="2:48" ht="12.75" customHeight="1" outlineLevel="1" x14ac:dyDescent="0.35">
      <c r="B45" s="114"/>
      <c r="C45" s="10"/>
      <c r="D45" s="116"/>
      <c r="E45" s="115"/>
      <c r="F45" s="114"/>
      <c r="G45" s="10"/>
      <c r="H45" s="10"/>
      <c r="I45" s="115"/>
      <c r="J45" s="457"/>
      <c r="K45" s="111"/>
      <c r="L45" s="112"/>
      <c r="M45" s="111"/>
      <c r="N45" s="112"/>
      <c r="O45" s="112"/>
      <c r="P45" s="112"/>
      <c r="Q45" s="112"/>
      <c r="R45" s="113"/>
      <c r="S45" s="148"/>
      <c r="T45" s="112"/>
      <c r="U45" s="111"/>
      <c r="V45" s="112"/>
      <c r="W45" s="111"/>
      <c r="X45" s="112"/>
      <c r="Y45" s="111"/>
      <c r="Z45" s="112"/>
      <c r="AA45" s="149"/>
      <c r="AB45" s="160"/>
      <c r="AC45" s="148"/>
      <c r="AD45" s="111"/>
      <c r="AE45" s="111"/>
      <c r="AF45" s="111"/>
      <c r="AG45" s="111"/>
      <c r="AH45" s="111"/>
      <c r="AI45" s="111"/>
      <c r="AJ45" s="160"/>
      <c r="AK45" s="346"/>
      <c r="AL45" s="148"/>
      <c r="AM45" s="112"/>
      <c r="AN45" s="112"/>
      <c r="AO45" s="112"/>
      <c r="AP45" s="112"/>
      <c r="AQ45" s="112"/>
      <c r="AR45" s="112"/>
      <c r="AS45" s="112"/>
      <c r="AT45" s="112"/>
      <c r="AU45" s="112"/>
      <c r="AV45" s="149"/>
    </row>
    <row r="46" spans="2:48" ht="12.75" customHeight="1" outlineLevel="1" x14ac:dyDescent="0.35">
      <c r="B46" s="114"/>
      <c r="C46" s="10"/>
      <c r="D46" s="116"/>
      <c r="E46" s="115"/>
      <c r="F46" s="114"/>
      <c r="G46" s="10"/>
      <c r="H46" s="10"/>
      <c r="I46" s="115"/>
      <c r="J46" s="457"/>
      <c r="K46" s="111"/>
      <c r="L46" s="112"/>
      <c r="M46" s="111"/>
      <c r="N46" s="112"/>
      <c r="O46" s="112"/>
      <c r="P46" s="112"/>
      <c r="Q46" s="112"/>
      <c r="R46" s="113"/>
      <c r="S46" s="148"/>
      <c r="T46" s="112"/>
      <c r="U46" s="111"/>
      <c r="V46" s="112"/>
      <c r="W46" s="111"/>
      <c r="X46" s="112"/>
      <c r="Y46" s="111"/>
      <c r="Z46" s="112"/>
      <c r="AA46" s="149"/>
      <c r="AB46" s="160"/>
      <c r="AC46" s="148"/>
      <c r="AD46" s="111"/>
      <c r="AE46" s="111"/>
      <c r="AF46" s="111"/>
      <c r="AG46" s="111"/>
      <c r="AH46" s="111"/>
      <c r="AI46" s="111"/>
      <c r="AJ46" s="160"/>
      <c r="AK46" s="346"/>
      <c r="AL46" s="148"/>
      <c r="AM46" s="112"/>
      <c r="AN46" s="112"/>
      <c r="AO46" s="112"/>
      <c r="AP46" s="112"/>
      <c r="AQ46" s="112"/>
      <c r="AR46" s="112"/>
      <c r="AS46" s="112"/>
      <c r="AT46" s="112"/>
      <c r="AU46" s="112"/>
      <c r="AV46" s="149"/>
    </row>
    <row r="47" spans="2:48" ht="12.75" customHeight="1" outlineLevel="1" x14ac:dyDescent="0.35">
      <c r="B47" s="114"/>
      <c r="C47" s="10"/>
      <c r="D47" s="116"/>
      <c r="E47" s="115"/>
      <c r="F47" s="114"/>
      <c r="G47" s="10"/>
      <c r="H47" s="10"/>
      <c r="I47" s="115"/>
      <c r="J47" s="457"/>
      <c r="K47" s="111"/>
      <c r="L47" s="112"/>
      <c r="M47" s="111"/>
      <c r="N47" s="112"/>
      <c r="O47" s="112"/>
      <c r="P47" s="112"/>
      <c r="Q47" s="112"/>
      <c r="R47" s="113"/>
      <c r="S47" s="148"/>
      <c r="T47" s="112"/>
      <c r="U47" s="111"/>
      <c r="V47" s="112"/>
      <c r="W47" s="111"/>
      <c r="X47" s="112"/>
      <c r="Y47" s="111"/>
      <c r="Z47" s="112"/>
      <c r="AA47" s="149"/>
      <c r="AB47" s="160"/>
      <c r="AC47" s="148"/>
      <c r="AD47" s="111"/>
      <c r="AE47" s="111"/>
      <c r="AF47" s="111"/>
      <c r="AG47" s="111"/>
      <c r="AH47" s="111"/>
      <c r="AI47" s="111"/>
      <c r="AJ47" s="160"/>
      <c r="AK47" s="346"/>
      <c r="AL47" s="148"/>
      <c r="AM47" s="112"/>
      <c r="AN47" s="112"/>
      <c r="AO47" s="112"/>
      <c r="AP47" s="112"/>
      <c r="AQ47" s="112"/>
      <c r="AR47" s="112"/>
      <c r="AS47" s="112"/>
      <c r="AT47" s="112"/>
      <c r="AU47" s="112"/>
      <c r="AV47" s="149"/>
    </row>
    <row r="48" spans="2:48" ht="12.75" customHeight="1" outlineLevel="1" x14ac:dyDescent="0.35">
      <c r="B48" s="114"/>
      <c r="C48" s="10"/>
      <c r="D48" s="116"/>
      <c r="E48" s="115"/>
      <c r="F48" s="114"/>
      <c r="G48" s="10"/>
      <c r="H48" s="10"/>
      <c r="I48" s="115"/>
      <c r="J48" s="457"/>
      <c r="K48" s="111"/>
      <c r="L48" s="112"/>
      <c r="M48" s="111"/>
      <c r="N48" s="112"/>
      <c r="O48" s="112"/>
      <c r="P48" s="112"/>
      <c r="Q48" s="112"/>
      <c r="R48" s="113"/>
      <c r="S48" s="148"/>
      <c r="T48" s="112"/>
      <c r="U48" s="111"/>
      <c r="V48" s="112"/>
      <c r="W48" s="111"/>
      <c r="X48" s="112"/>
      <c r="Y48" s="111"/>
      <c r="Z48" s="112"/>
      <c r="AA48" s="149"/>
      <c r="AB48" s="160"/>
      <c r="AC48" s="148"/>
      <c r="AD48" s="111"/>
      <c r="AE48" s="111"/>
      <c r="AF48" s="111"/>
      <c r="AG48" s="111"/>
      <c r="AH48" s="111"/>
      <c r="AI48" s="111"/>
      <c r="AJ48" s="160"/>
      <c r="AK48" s="346"/>
      <c r="AL48" s="148"/>
      <c r="AM48" s="112"/>
      <c r="AN48" s="112"/>
      <c r="AO48" s="112"/>
      <c r="AP48" s="112"/>
      <c r="AQ48" s="112"/>
      <c r="AR48" s="112"/>
      <c r="AS48" s="112"/>
      <c r="AT48" s="112"/>
      <c r="AU48" s="112"/>
      <c r="AV48" s="149"/>
    </row>
    <row r="49" spans="2:48" ht="12.75" customHeight="1" outlineLevel="1" x14ac:dyDescent="0.35">
      <c r="B49" s="114"/>
      <c r="C49" s="10"/>
      <c r="D49" s="116"/>
      <c r="E49" s="115"/>
      <c r="F49" s="114"/>
      <c r="G49" s="10"/>
      <c r="H49" s="10"/>
      <c r="I49" s="115"/>
      <c r="J49" s="457"/>
      <c r="K49" s="111"/>
      <c r="L49" s="112"/>
      <c r="M49" s="111"/>
      <c r="N49" s="112"/>
      <c r="O49" s="112"/>
      <c r="P49" s="112"/>
      <c r="Q49" s="112"/>
      <c r="R49" s="113"/>
      <c r="S49" s="148"/>
      <c r="T49" s="112"/>
      <c r="U49" s="111"/>
      <c r="V49" s="112"/>
      <c r="W49" s="111"/>
      <c r="X49" s="112"/>
      <c r="Y49" s="111"/>
      <c r="Z49" s="112"/>
      <c r="AA49" s="149"/>
      <c r="AB49" s="160"/>
      <c r="AC49" s="148"/>
      <c r="AD49" s="111"/>
      <c r="AE49" s="111"/>
      <c r="AF49" s="111"/>
      <c r="AG49" s="111"/>
      <c r="AH49" s="111"/>
      <c r="AI49" s="111"/>
      <c r="AJ49" s="160"/>
      <c r="AK49" s="346"/>
      <c r="AL49" s="148"/>
      <c r="AM49" s="112"/>
      <c r="AN49" s="112"/>
      <c r="AO49" s="112"/>
      <c r="AP49" s="112"/>
      <c r="AQ49" s="112"/>
      <c r="AR49" s="112"/>
      <c r="AS49" s="112"/>
      <c r="AT49" s="112"/>
      <c r="AU49" s="112"/>
      <c r="AV49" s="149"/>
    </row>
    <row r="50" spans="2:48" ht="12.75" customHeight="1" outlineLevel="1" x14ac:dyDescent="0.35">
      <c r="B50" s="114"/>
      <c r="C50" s="10"/>
      <c r="D50" s="116"/>
      <c r="E50" s="115"/>
      <c r="F50" s="114"/>
      <c r="G50" s="10"/>
      <c r="H50" s="10"/>
      <c r="I50" s="115"/>
      <c r="J50" s="457"/>
      <c r="K50" s="111"/>
      <c r="L50" s="112"/>
      <c r="M50" s="111"/>
      <c r="N50" s="112"/>
      <c r="O50" s="112"/>
      <c r="P50" s="112"/>
      <c r="Q50" s="112"/>
      <c r="R50" s="113"/>
      <c r="S50" s="148"/>
      <c r="T50" s="112"/>
      <c r="U50" s="111"/>
      <c r="V50" s="112"/>
      <c r="W50" s="111"/>
      <c r="X50" s="112"/>
      <c r="Y50" s="111"/>
      <c r="Z50" s="112"/>
      <c r="AA50" s="149"/>
      <c r="AB50" s="160"/>
      <c r="AC50" s="148"/>
      <c r="AD50" s="111"/>
      <c r="AE50" s="111"/>
      <c r="AF50" s="111"/>
      <c r="AG50" s="111"/>
      <c r="AH50" s="111"/>
      <c r="AI50" s="111"/>
      <c r="AJ50" s="160"/>
      <c r="AK50" s="346"/>
      <c r="AL50" s="148"/>
      <c r="AM50" s="112"/>
      <c r="AN50" s="112"/>
      <c r="AO50" s="112"/>
      <c r="AP50" s="112"/>
      <c r="AQ50" s="112"/>
      <c r="AR50" s="112"/>
      <c r="AS50" s="112"/>
      <c r="AT50" s="112"/>
      <c r="AU50" s="112"/>
      <c r="AV50" s="149"/>
    </row>
    <row r="51" spans="2:48" ht="15" thickBot="1" x14ac:dyDescent="0.4">
      <c r="B51" s="117"/>
      <c r="C51" s="118"/>
      <c r="D51" s="119"/>
      <c r="E51" s="120"/>
      <c r="F51" s="117"/>
      <c r="G51" s="118"/>
      <c r="H51" s="118"/>
      <c r="I51" s="121"/>
      <c r="J51" s="459"/>
      <c r="K51" s="256"/>
      <c r="L51" s="123"/>
      <c r="M51" s="123"/>
      <c r="N51" s="123"/>
      <c r="O51" s="123"/>
      <c r="P51" s="123"/>
      <c r="Q51" s="123"/>
      <c r="R51" s="124"/>
      <c r="S51" s="122"/>
      <c r="T51" s="123"/>
      <c r="U51" s="123"/>
      <c r="V51" s="123"/>
      <c r="W51" s="123"/>
      <c r="X51" s="123"/>
      <c r="Y51" s="165"/>
      <c r="Z51" s="166"/>
      <c r="AA51" s="124"/>
      <c r="AB51" s="161"/>
      <c r="AC51" s="122"/>
      <c r="AD51" s="156"/>
      <c r="AE51" s="123"/>
      <c r="AF51" s="123"/>
      <c r="AG51" s="123"/>
      <c r="AH51" s="123"/>
      <c r="AI51" s="123"/>
      <c r="AJ51" s="165"/>
      <c r="AK51" s="347"/>
      <c r="AL51" s="122"/>
      <c r="AM51" s="156"/>
      <c r="AN51" s="123"/>
      <c r="AO51" s="123"/>
      <c r="AP51" s="123"/>
      <c r="AQ51" s="123"/>
      <c r="AR51" s="123"/>
      <c r="AS51" s="123"/>
      <c r="AT51" s="123"/>
      <c r="AU51" s="123"/>
      <c r="AV51" s="124"/>
    </row>
    <row r="52" spans="2:48" ht="15" thickBot="1" x14ac:dyDescent="0.4">
      <c r="B52" s="1" t="s">
        <v>165</v>
      </c>
      <c r="C52" s="125"/>
      <c r="D52" s="125"/>
      <c r="E52" s="125"/>
      <c r="F52" s="125"/>
      <c r="G52" s="125"/>
      <c r="H52" s="125"/>
      <c r="I52" s="125"/>
      <c r="AC52" s="150"/>
      <c r="AD52" s="150"/>
      <c r="AE52" s="150"/>
      <c r="AF52" s="150"/>
      <c r="AG52" s="150"/>
      <c r="AH52" s="150"/>
      <c r="AI52" s="150"/>
      <c r="AJ52" s="150"/>
      <c r="AK52" s="168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1"/>
    </row>
    <row r="53" spans="2:48" ht="15" x14ac:dyDescent="0.35">
      <c r="B53" s="152" t="s">
        <v>242</v>
      </c>
      <c r="C53" s="153"/>
      <c r="D53" s="153"/>
      <c r="E53" s="153"/>
      <c r="F53" s="153"/>
      <c r="G53" s="431"/>
      <c r="H53" s="690" t="s">
        <v>254</v>
      </c>
      <c r="I53" s="690"/>
      <c r="J53" s="691"/>
      <c r="K53" s="228">
        <f>+INDEX(K$69:K$72,MATCH($D$4,$F$69:$F$72,0))</f>
        <v>8</v>
      </c>
      <c r="L53" s="228">
        <f t="shared" ref="L53:AV53" si="0">+INDEX(L$69:L$72,MATCH($D$4,$F$69:$F$72,0))</f>
        <v>70</v>
      </c>
      <c r="M53" s="228">
        <f t="shared" si="0"/>
        <v>1000</v>
      </c>
      <c r="N53" s="228">
        <f t="shared" si="0"/>
        <v>0.5</v>
      </c>
      <c r="O53" s="228">
        <f t="shared" si="0"/>
        <v>4</v>
      </c>
      <c r="P53" s="228">
        <f t="shared" si="0"/>
        <v>2</v>
      </c>
      <c r="Q53" s="228">
        <f t="shared" si="0"/>
        <v>3</v>
      </c>
      <c r="R53" s="228">
        <f t="shared" si="0"/>
        <v>1.5</v>
      </c>
      <c r="S53" s="228">
        <f t="shared" si="0"/>
        <v>30</v>
      </c>
      <c r="T53" s="228">
        <f t="shared" si="0"/>
        <v>60</v>
      </c>
      <c r="U53" s="228">
        <f t="shared" si="0"/>
        <v>20</v>
      </c>
      <c r="V53" s="228">
        <f t="shared" si="0"/>
        <v>5</v>
      </c>
      <c r="W53" s="228">
        <f t="shared" si="0"/>
        <v>1</v>
      </c>
      <c r="X53" s="228">
        <f t="shared" si="0"/>
        <v>160</v>
      </c>
      <c r="Y53" s="228">
        <f t="shared" si="0"/>
        <v>1</v>
      </c>
      <c r="Z53" s="228">
        <f t="shared" si="0"/>
        <v>10</v>
      </c>
      <c r="AA53" s="228">
        <f t="shared" si="0"/>
        <v>0.5</v>
      </c>
      <c r="AB53" s="228">
        <f t="shared" si="0"/>
        <v>0</v>
      </c>
      <c r="AC53" s="228">
        <f t="shared" si="0"/>
        <v>58</v>
      </c>
      <c r="AD53" s="228">
        <f t="shared" si="0"/>
        <v>2</v>
      </c>
      <c r="AE53" s="228">
        <f t="shared" si="0"/>
        <v>130</v>
      </c>
      <c r="AF53" s="228">
        <f t="shared" si="0"/>
        <v>120</v>
      </c>
      <c r="AG53" s="228">
        <f t="shared" si="0"/>
        <v>2.9</v>
      </c>
      <c r="AH53" s="228">
        <f t="shared" si="0"/>
        <v>200</v>
      </c>
      <c r="AI53" s="228">
        <f t="shared" si="0"/>
        <v>93</v>
      </c>
      <c r="AJ53" s="228">
        <f t="shared" si="0"/>
        <v>333</v>
      </c>
      <c r="AK53" s="228">
        <f t="shared" si="0"/>
        <v>0</v>
      </c>
      <c r="AL53" s="228">
        <f t="shared" si="0"/>
        <v>0.7</v>
      </c>
      <c r="AM53" s="228">
        <f t="shared" si="0"/>
        <v>0.65</v>
      </c>
      <c r="AN53" s="228">
        <f t="shared" si="0"/>
        <v>0.4</v>
      </c>
      <c r="AO53" s="228">
        <f t="shared" si="0"/>
        <v>0.1</v>
      </c>
      <c r="AP53" s="228">
        <f t="shared" si="0"/>
        <v>0.1</v>
      </c>
      <c r="AQ53" s="228">
        <f t="shared" si="0"/>
        <v>0.1</v>
      </c>
      <c r="AR53" s="228">
        <f t="shared" si="0"/>
        <v>0.13</v>
      </c>
      <c r="AS53" s="228">
        <f t="shared" si="0"/>
        <v>0.2</v>
      </c>
      <c r="AT53" s="228">
        <f t="shared" si="0"/>
        <v>0.1</v>
      </c>
      <c r="AU53" s="228">
        <f t="shared" si="0"/>
        <v>10</v>
      </c>
      <c r="AV53" s="476">
        <f t="shared" si="0"/>
        <v>2</v>
      </c>
    </row>
    <row r="54" spans="2:48" ht="15.6" thickBot="1" x14ac:dyDescent="0.4">
      <c r="B54" s="477" t="s">
        <v>243</v>
      </c>
      <c r="C54" s="478"/>
      <c r="D54" s="478"/>
      <c r="E54" s="478"/>
      <c r="F54" s="478"/>
      <c r="G54" s="154"/>
      <c r="H54" s="681" t="s">
        <v>255</v>
      </c>
      <c r="I54" s="705"/>
      <c r="J54" s="706"/>
      <c r="K54" s="479">
        <v>4</v>
      </c>
      <c r="L54" s="480">
        <v>7</v>
      </c>
      <c r="M54" s="480">
        <v>300</v>
      </c>
      <c r="N54" s="480">
        <v>0.3</v>
      </c>
      <c r="O54" s="480">
        <v>1.6</v>
      </c>
      <c r="P54" s="480">
        <v>0.8</v>
      </c>
      <c r="Q54" s="480">
        <v>1.2</v>
      </c>
      <c r="R54" s="481">
        <v>0.8</v>
      </c>
      <c r="S54" s="480">
        <v>1.5</v>
      </c>
      <c r="T54" s="480">
        <v>30</v>
      </c>
      <c r="U54" s="480">
        <v>10.1</v>
      </c>
      <c r="V54" s="480">
        <v>2.5</v>
      </c>
      <c r="W54" s="480">
        <v>0.6</v>
      </c>
      <c r="X54" s="480">
        <v>35</v>
      </c>
      <c r="Y54" s="480">
        <v>0.55000000000000004</v>
      </c>
      <c r="Z54" s="480">
        <v>5.0999999999999996</v>
      </c>
      <c r="AA54" s="481">
        <v>0.3</v>
      </c>
      <c r="AB54" s="482"/>
      <c r="AC54" s="483">
        <v>35</v>
      </c>
      <c r="AD54" s="480">
        <v>1.2</v>
      </c>
      <c r="AE54" s="480">
        <v>91</v>
      </c>
      <c r="AF54" s="480">
        <v>72</v>
      </c>
      <c r="AG54" s="480">
        <v>1.7</v>
      </c>
      <c r="AH54" s="480">
        <v>120</v>
      </c>
      <c r="AI54" s="480">
        <v>56</v>
      </c>
      <c r="AJ54" s="481">
        <v>200</v>
      </c>
      <c r="AK54" s="482"/>
      <c r="AL54" s="483">
        <v>0.28000000000000003</v>
      </c>
      <c r="AM54" s="480">
        <v>0.26</v>
      </c>
      <c r="AN54" s="480">
        <v>0.16</v>
      </c>
      <c r="AO54" s="481">
        <v>0.06</v>
      </c>
      <c r="AP54" s="480">
        <v>0.04</v>
      </c>
      <c r="AQ54" s="480">
        <v>0.06</v>
      </c>
      <c r="AR54" s="480">
        <v>0.05</v>
      </c>
      <c r="AS54" s="480">
        <v>0.08</v>
      </c>
      <c r="AT54" s="480">
        <v>0.06</v>
      </c>
      <c r="AU54" s="480">
        <v>4</v>
      </c>
      <c r="AV54" s="481">
        <v>0.08</v>
      </c>
    </row>
    <row r="55" spans="2:48" s="150" customFormat="1" ht="15" x14ac:dyDescent="0.35">
      <c r="B55" s="707"/>
      <c r="C55" s="708"/>
      <c r="D55" s="708"/>
      <c r="E55" s="708"/>
      <c r="F55" s="708"/>
      <c r="H55" s="709"/>
      <c r="I55" s="709"/>
      <c r="J55" s="709"/>
      <c r="K55" s="484"/>
      <c r="L55" s="484"/>
      <c r="M55" s="485"/>
      <c r="N55" s="485"/>
      <c r="O55" s="485"/>
      <c r="P55" s="485"/>
      <c r="Q55" s="485"/>
      <c r="R55" s="485"/>
      <c r="S55" s="485"/>
      <c r="T55" s="485"/>
      <c r="U55" s="485"/>
      <c r="V55" s="485"/>
      <c r="W55" s="485"/>
      <c r="X55" s="485"/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</row>
    <row r="56" spans="2:48" x14ac:dyDescent="0.35">
      <c r="B56" s="700" t="s">
        <v>164</v>
      </c>
      <c r="C56" s="700"/>
      <c r="D56" s="700"/>
      <c r="E56" s="700"/>
      <c r="F56" s="700"/>
      <c r="G56" s="700"/>
      <c r="H56" s="700"/>
      <c r="I56" s="700"/>
      <c r="J56" s="700"/>
      <c r="K56" s="700"/>
      <c r="L56" s="700"/>
      <c r="M56" s="700"/>
      <c r="N56" s="700"/>
      <c r="O56" s="700"/>
      <c r="P56" s="700"/>
      <c r="Q56" s="700"/>
      <c r="R56" s="700"/>
    </row>
    <row r="57" spans="2:48" ht="28.5" customHeight="1" x14ac:dyDescent="0.35">
      <c r="B57" s="700" t="s">
        <v>163</v>
      </c>
      <c r="C57" s="700"/>
      <c r="D57" s="700"/>
      <c r="E57" s="700"/>
      <c r="F57" s="700"/>
      <c r="G57" s="700"/>
      <c r="H57" s="700"/>
      <c r="I57" s="700"/>
      <c r="J57" s="700"/>
      <c r="K57" s="700"/>
      <c r="L57" s="700"/>
      <c r="M57" s="700"/>
      <c r="N57" s="700"/>
      <c r="O57" s="700"/>
      <c r="P57" s="700"/>
      <c r="Q57" s="700"/>
      <c r="R57" s="700"/>
      <c r="S57" s="700"/>
      <c r="T57" s="700"/>
      <c r="U57" s="700"/>
      <c r="V57" s="700"/>
      <c r="W57" s="700"/>
      <c r="X57" s="700"/>
      <c r="Y57" s="700"/>
    </row>
    <row r="58" spans="2:48" x14ac:dyDescent="0.35">
      <c r="B58" s="700"/>
      <c r="C58" s="700"/>
      <c r="D58" s="700"/>
      <c r="E58" s="700"/>
      <c r="F58" s="700"/>
      <c r="G58" s="700"/>
      <c r="H58" s="700"/>
      <c r="I58" s="700"/>
      <c r="J58" s="700"/>
      <c r="K58" s="700"/>
      <c r="L58" s="700"/>
      <c r="M58" s="700"/>
      <c r="N58" s="700"/>
      <c r="O58" s="700"/>
      <c r="P58" s="700"/>
      <c r="Q58" s="700"/>
      <c r="R58" s="700"/>
    </row>
    <row r="60" spans="2:48" ht="30" customHeight="1" x14ac:dyDescent="0.35">
      <c r="B60" s="704" t="s">
        <v>309</v>
      </c>
      <c r="C60" s="704"/>
      <c r="D60" s="704"/>
      <c r="E60" s="704"/>
      <c r="F60" s="704"/>
      <c r="G60" s="704"/>
      <c r="H60" s="704"/>
      <c r="I60" s="704"/>
      <c r="J60" s="704"/>
      <c r="K60" s="704"/>
      <c r="L60" s="704"/>
      <c r="M60" s="704"/>
      <c r="N60" s="704"/>
      <c r="O60" s="704"/>
      <c r="P60" s="704"/>
      <c r="Q60" s="704"/>
      <c r="R60" s="704"/>
      <c r="S60" s="704"/>
      <c r="T60" s="704"/>
    </row>
    <row r="61" spans="2:48" ht="15" customHeight="1" x14ac:dyDescent="0.35"/>
    <row r="65" spans="5:64" ht="15.6" hidden="1" customHeight="1" thickBot="1" x14ac:dyDescent="0.4">
      <c r="E65" s="377" t="s">
        <v>254</v>
      </c>
      <c r="F65" s="694" t="s">
        <v>260</v>
      </c>
      <c r="G65" s="694"/>
      <c r="H65" s="694"/>
      <c r="I65" s="694"/>
      <c r="J65" s="378" t="s">
        <v>258</v>
      </c>
      <c r="K65" s="710" t="s">
        <v>256</v>
      </c>
      <c r="L65" s="711"/>
      <c r="M65" s="711"/>
      <c r="N65" s="711"/>
      <c r="O65" s="711"/>
      <c r="P65" s="711"/>
      <c r="Q65" s="711"/>
      <c r="R65" s="711"/>
      <c r="S65" s="711"/>
      <c r="T65" s="711"/>
      <c r="U65" s="711"/>
      <c r="V65" s="711"/>
      <c r="W65" s="711"/>
      <c r="X65" s="711"/>
      <c r="Y65" s="711"/>
      <c r="Z65" s="711"/>
      <c r="AA65" s="711"/>
      <c r="AB65" s="711"/>
      <c r="AC65" s="711"/>
      <c r="AD65" s="711"/>
      <c r="AE65" s="711"/>
      <c r="AF65" s="711"/>
      <c r="AG65" s="711"/>
      <c r="AH65" s="711"/>
      <c r="AI65" s="711"/>
      <c r="AJ65" s="711"/>
      <c r="AK65" s="711"/>
      <c r="AL65" s="711"/>
      <c r="AM65" s="711"/>
      <c r="AN65" s="711"/>
      <c r="AO65" s="711"/>
      <c r="AP65" s="711"/>
      <c r="AQ65" s="711"/>
      <c r="AR65" s="711"/>
      <c r="AS65" s="711"/>
      <c r="AT65" s="711"/>
      <c r="AU65" s="711"/>
      <c r="AV65" s="712"/>
    </row>
    <row r="66" spans="5:64" ht="86.4" hidden="1" thickBot="1" x14ac:dyDescent="0.4">
      <c r="E66" s="379"/>
      <c r="F66" s="380"/>
      <c r="G66" s="381"/>
      <c r="H66" s="381"/>
      <c r="I66" s="382"/>
      <c r="J66" s="383"/>
      <c r="K66" s="384" t="s">
        <v>342</v>
      </c>
      <c r="L66" s="385" t="s">
        <v>343</v>
      </c>
      <c r="M66" s="384" t="s">
        <v>322</v>
      </c>
      <c r="N66" s="386" t="s">
        <v>158</v>
      </c>
      <c r="O66" s="386" t="s">
        <v>159</v>
      </c>
      <c r="P66" s="386" t="s">
        <v>160</v>
      </c>
      <c r="Q66" s="386" t="s">
        <v>161</v>
      </c>
      <c r="R66" s="385" t="s">
        <v>162</v>
      </c>
      <c r="S66" s="387" t="s">
        <v>174</v>
      </c>
      <c r="T66" s="387" t="s">
        <v>173</v>
      </c>
      <c r="U66" s="387" t="s">
        <v>172</v>
      </c>
      <c r="V66" s="387" t="s">
        <v>232</v>
      </c>
      <c r="W66" s="387" t="s">
        <v>233</v>
      </c>
      <c r="X66" s="387" t="s">
        <v>234</v>
      </c>
      <c r="Y66" s="387" t="s">
        <v>235</v>
      </c>
      <c r="Z66" s="387" t="s">
        <v>167</v>
      </c>
      <c r="AA66" s="388" t="s">
        <v>166</v>
      </c>
      <c r="AB66" s="389"/>
      <c r="AC66" s="390" t="s">
        <v>286</v>
      </c>
      <c r="AD66" s="387" t="s">
        <v>287</v>
      </c>
      <c r="AE66" s="387" t="s">
        <v>288</v>
      </c>
      <c r="AF66" s="387" t="s">
        <v>289</v>
      </c>
      <c r="AG66" s="387" t="s">
        <v>290</v>
      </c>
      <c r="AH66" s="387" t="s">
        <v>291</v>
      </c>
      <c r="AI66" s="387" t="s">
        <v>292</v>
      </c>
      <c r="AJ66" s="388" t="s">
        <v>293</v>
      </c>
      <c r="AK66" s="388"/>
      <c r="AL66" s="390" t="s">
        <v>294</v>
      </c>
      <c r="AM66" s="387" t="s">
        <v>295</v>
      </c>
      <c r="AN66" s="387" t="s">
        <v>296</v>
      </c>
      <c r="AO66" s="387" t="s">
        <v>297</v>
      </c>
      <c r="AP66" s="387" t="s">
        <v>298</v>
      </c>
      <c r="AQ66" s="387" t="s">
        <v>299</v>
      </c>
      <c r="AR66" s="387" t="s">
        <v>300</v>
      </c>
      <c r="AS66" s="387" t="s">
        <v>301</v>
      </c>
      <c r="AT66" s="387" t="s">
        <v>302</v>
      </c>
      <c r="AU66" s="388" t="s">
        <v>303</v>
      </c>
      <c r="AV66" s="388" t="s">
        <v>304</v>
      </c>
    </row>
    <row r="67" spans="5:64" ht="14.4" hidden="1" customHeight="1" x14ac:dyDescent="0.35">
      <c r="E67" s="379"/>
      <c r="F67" s="391"/>
      <c r="G67" s="392"/>
      <c r="H67" s="392"/>
      <c r="I67" s="393"/>
      <c r="J67" s="394"/>
      <c r="K67" s="666" t="s">
        <v>261</v>
      </c>
      <c r="L67" s="713"/>
      <c r="M67" s="713"/>
      <c r="N67" s="713"/>
      <c r="O67" s="713"/>
      <c r="P67" s="713"/>
      <c r="Q67" s="713"/>
      <c r="R67" s="713"/>
      <c r="S67" s="713"/>
      <c r="T67" s="713"/>
      <c r="U67" s="713"/>
      <c r="V67" s="713"/>
      <c r="W67" s="713"/>
      <c r="X67" s="713"/>
      <c r="Y67" s="713"/>
      <c r="Z67" s="713"/>
      <c r="AA67" s="713"/>
      <c r="AB67" s="713"/>
      <c r="AC67" s="713"/>
      <c r="AD67" s="713"/>
      <c r="AE67" s="713"/>
      <c r="AF67" s="713"/>
      <c r="AG67" s="713"/>
      <c r="AH67" s="713"/>
      <c r="AI67" s="713"/>
      <c r="AJ67" s="713"/>
      <c r="AK67" s="713"/>
      <c r="AL67" s="713"/>
      <c r="AM67" s="713"/>
      <c r="AN67" s="713"/>
      <c r="AO67" s="713"/>
      <c r="AP67" s="713"/>
      <c r="AQ67" s="713"/>
      <c r="AR67" s="713"/>
      <c r="AS67" s="713"/>
      <c r="AT67" s="713"/>
      <c r="AU67" s="713"/>
      <c r="AV67" s="667"/>
    </row>
    <row r="68" spans="5:64" ht="15" hidden="1" thickBot="1" x14ac:dyDescent="0.4">
      <c r="E68" s="379"/>
      <c r="F68" s="391"/>
      <c r="G68" s="392"/>
      <c r="H68" s="392"/>
      <c r="I68" s="393"/>
      <c r="J68" s="394"/>
      <c r="K68" s="668"/>
      <c r="L68" s="714"/>
      <c r="M68" s="714"/>
      <c r="N68" s="714"/>
      <c r="O68" s="714"/>
      <c r="P68" s="714"/>
      <c r="Q68" s="714"/>
      <c r="R68" s="714"/>
      <c r="S68" s="714"/>
      <c r="T68" s="714"/>
      <c r="U68" s="714"/>
      <c r="V68" s="714"/>
      <c r="W68" s="714"/>
      <c r="X68" s="714"/>
      <c r="Y68" s="714"/>
      <c r="Z68" s="714"/>
      <c r="AA68" s="714"/>
      <c r="AB68" s="714"/>
      <c r="AC68" s="714"/>
      <c r="AD68" s="714"/>
      <c r="AE68" s="714"/>
      <c r="AF68" s="714"/>
      <c r="AG68" s="714"/>
      <c r="AH68" s="714"/>
      <c r="AI68" s="714"/>
      <c r="AJ68" s="714"/>
      <c r="AK68" s="714"/>
      <c r="AL68" s="714"/>
      <c r="AM68" s="714"/>
      <c r="AN68" s="714"/>
      <c r="AO68" s="714"/>
      <c r="AP68" s="714"/>
      <c r="AQ68" s="714"/>
      <c r="AR68" s="714"/>
      <c r="AS68" s="714"/>
      <c r="AT68" s="714"/>
      <c r="AU68" s="714"/>
      <c r="AV68" s="669"/>
    </row>
    <row r="69" spans="5:64" hidden="1" x14ac:dyDescent="0.35">
      <c r="E69" s="379"/>
      <c r="F69" s="395">
        <v>1</v>
      </c>
      <c r="G69" s="396"/>
      <c r="H69" s="396" t="s">
        <v>248</v>
      </c>
      <c r="I69" s="397"/>
      <c r="J69" s="398" t="s">
        <v>254</v>
      </c>
      <c r="K69" s="395">
        <v>20</v>
      </c>
      <c r="L69" s="396">
        <v>320</v>
      </c>
      <c r="M69" s="399">
        <v>1500</v>
      </c>
      <c r="N69" s="396">
        <v>1</v>
      </c>
      <c r="O69" s="396">
        <v>80</v>
      </c>
      <c r="P69" s="396">
        <v>77</v>
      </c>
      <c r="Q69" s="396">
        <v>165</v>
      </c>
      <c r="R69" s="397">
        <v>160</v>
      </c>
      <c r="S69" s="396">
        <v>4690</v>
      </c>
      <c r="T69" s="396">
        <v>1650</v>
      </c>
      <c r="U69" s="396">
        <v>270</v>
      </c>
      <c r="V69" s="396">
        <v>30</v>
      </c>
      <c r="W69" s="396">
        <v>30</v>
      </c>
      <c r="X69" s="396">
        <v>4690</v>
      </c>
      <c r="Y69" s="396">
        <v>30</v>
      </c>
      <c r="Z69" s="396">
        <v>320</v>
      </c>
      <c r="AA69" s="397">
        <v>7.2</v>
      </c>
      <c r="AB69" s="400"/>
      <c r="AC69" s="396">
        <v>267</v>
      </c>
      <c r="AD69" s="396">
        <v>30</v>
      </c>
      <c r="AE69" s="396">
        <v>880</v>
      </c>
      <c r="AF69" s="396">
        <v>500</v>
      </c>
      <c r="AG69" s="396">
        <v>11</v>
      </c>
      <c r="AH69" s="396">
        <v>1250</v>
      </c>
      <c r="AI69" s="396">
        <v>530</v>
      </c>
      <c r="AJ69" s="396">
        <v>1250</v>
      </c>
      <c r="AK69" s="400"/>
      <c r="AL69" s="396">
        <v>35</v>
      </c>
      <c r="AM69" s="396">
        <v>10</v>
      </c>
      <c r="AN69" s="396">
        <v>33</v>
      </c>
      <c r="AO69" s="396">
        <v>0.1</v>
      </c>
      <c r="AP69" s="396">
        <v>1</v>
      </c>
      <c r="AQ69" s="396">
        <v>0.1</v>
      </c>
      <c r="AR69" s="396">
        <v>3.5</v>
      </c>
      <c r="AS69" s="396">
        <v>1</v>
      </c>
      <c r="AT69" s="396">
        <v>9.6</v>
      </c>
      <c r="AU69" s="396">
        <v>300</v>
      </c>
      <c r="AV69" s="397">
        <v>95</v>
      </c>
    </row>
    <row r="70" spans="5:64" hidden="1" x14ac:dyDescent="0.35">
      <c r="E70" s="379"/>
      <c r="F70" s="391">
        <v>2</v>
      </c>
      <c r="G70" s="401"/>
      <c r="H70" s="401" t="s">
        <v>251</v>
      </c>
      <c r="I70" s="402"/>
      <c r="J70" s="403" t="s">
        <v>254</v>
      </c>
      <c r="K70" s="391">
        <v>11</v>
      </c>
      <c r="L70" s="401">
        <v>100</v>
      </c>
      <c r="M70" s="404">
        <v>1000</v>
      </c>
      <c r="N70" s="401">
        <v>0.5</v>
      </c>
      <c r="O70" s="401">
        <v>7</v>
      </c>
      <c r="P70" s="401">
        <v>10</v>
      </c>
      <c r="Q70" s="401">
        <v>11</v>
      </c>
      <c r="R70" s="402">
        <v>5</v>
      </c>
      <c r="S70" s="401">
        <v>70</v>
      </c>
      <c r="T70" s="401">
        <v>65</v>
      </c>
      <c r="U70" s="401">
        <v>30</v>
      </c>
      <c r="V70" s="401">
        <v>10.5</v>
      </c>
      <c r="W70" s="401">
        <v>11.5</v>
      </c>
      <c r="X70" s="401">
        <v>3920</v>
      </c>
      <c r="Y70" s="401">
        <v>20</v>
      </c>
      <c r="Z70" s="401">
        <v>180</v>
      </c>
      <c r="AA70" s="402">
        <v>3.6</v>
      </c>
      <c r="AB70" s="394"/>
      <c r="AC70" s="391">
        <v>103</v>
      </c>
      <c r="AD70" s="401">
        <v>6</v>
      </c>
      <c r="AE70" s="401">
        <v>240</v>
      </c>
      <c r="AF70" s="401">
        <v>197</v>
      </c>
      <c r="AG70" s="401">
        <v>4.8</v>
      </c>
      <c r="AH70" s="401">
        <v>560</v>
      </c>
      <c r="AI70" s="401">
        <v>95</v>
      </c>
      <c r="AJ70" s="402">
        <v>333</v>
      </c>
      <c r="AK70" s="394"/>
      <c r="AL70" s="401">
        <v>1.4</v>
      </c>
      <c r="AM70" s="401">
        <v>1.4</v>
      </c>
      <c r="AN70" s="401">
        <v>0.7</v>
      </c>
      <c r="AO70" s="401">
        <v>0.1</v>
      </c>
      <c r="AP70" s="401">
        <v>0.1</v>
      </c>
      <c r="AQ70" s="401">
        <v>0.1</v>
      </c>
      <c r="AR70" s="401">
        <v>0.35</v>
      </c>
      <c r="AS70" s="401">
        <v>0.6</v>
      </c>
      <c r="AT70" s="401">
        <v>0.1</v>
      </c>
      <c r="AU70" s="401">
        <v>13</v>
      </c>
      <c r="AV70" s="402">
        <v>5</v>
      </c>
    </row>
    <row r="71" spans="5:64" hidden="1" x14ac:dyDescent="0.35">
      <c r="E71" s="379"/>
      <c r="F71" s="405">
        <v>3</v>
      </c>
      <c r="G71" s="406"/>
      <c r="H71" s="406" t="s">
        <v>253</v>
      </c>
      <c r="I71" s="407"/>
      <c r="J71" s="408" t="s">
        <v>254</v>
      </c>
      <c r="K71" s="405">
        <v>11</v>
      </c>
      <c r="L71" s="406">
        <v>100</v>
      </c>
      <c r="M71" s="406">
        <v>1000</v>
      </c>
      <c r="N71" s="406">
        <v>0.5</v>
      </c>
      <c r="O71" s="406">
        <v>7</v>
      </c>
      <c r="P71" s="406">
        <v>10</v>
      </c>
      <c r="Q71" s="406">
        <v>11</v>
      </c>
      <c r="R71" s="407">
        <v>5</v>
      </c>
      <c r="S71" s="406">
        <v>70</v>
      </c>
      <c r="T71" s="406">
        <v>65</v>
      </c>
      <c r="U71" s="406">
        <v>30</v>
      </c>
      <c r="V71" s="406">
        <v>10.5</v>
      </c>
      <c r="W71" s="406">
        <v>11.5</v>
      </c>
      <c r="X71" s="406">
        <v>3920</v>
      </c>
      <c r="Y71" s="406">
        <v>20</v>
      </c>
      <c r="Z71" s="406">
        <v>180</v>
      </c>
      <c r="AA71" s="407">
        <v>3.6</v>
      </c>
      <c r="AB71" s="407"/>
      <c r="AC71" s="406">
        <v>103</v>
      </c>
      <c r="AD71" s="406">
        <v>6</v>
      </c>
      <c r="AE71" s="406">
        <v>240</v>
      </c>
      <c r="AF71" s="406">
        <v>197</v>
      </c>
      <c r="AG71" s="406">
        <v>4.8</v>
      </c>
      <c r="AH71" s="406">
        <v>560</v>
      </c>
      <c r="AI71" s="406">
        <v>95</v>
      </c>
      <c r="AJ71" s="406">
        <v>333</v>
      </c>
      <c r="AK71" s="394"/>
      <c r="AL71" s="406">
        <v>1.4</v>
      </c>
      <c r="AM71" s="406">
        <v>1.4</v>
      </c>
      <c r="AN71" s="406">
        <v>0.7</v>
      </c>
      <c r="AO71" s="406">
        <v>0.1</v>
      </c>
      <c r="AP71" s="406">
        <v>0.1</v>
      </c>
      <c r="AQ71" s="406">
        <v>0.1</v>
      </c>
      <c r="AR71" s="406">
        <v>0.35</v>
      </c>
      <c r="AS71" s="406">
        <v>0.6</v>
      </c>
      <c r="AT71" s="406">
        <v>0.1</v>
      </c>
      <c r="AU71" s="406">
        <v>13</v>
      </c>
      <c r="AV71" s="407">
        <v>5</v>
      </c>
      <c r="BL71" s="1">
        <v>2</v>
      </c>
    </row>
    <row r="72" spans="5:64" ht="15" hidden="1" thickBot="1" x14ac:dyDescent="0.4">
      <c r="E72" s="379"/>
      <c r="F72" s="409">
        <v>4</v>
      </c>
      <c r="G72" s="410"/>
      <c r="H72" s="410" t="s">
        <v>252</v>
      </c>
      <c r="I72" s="411"/>
      <c r="J72" s="412" t="s">
        <v>254</v>
      </c>
      <c r="K72" s="409">
        <v>8</v>
      </c>
      <c r="L72" s="410">
        <v>70</v>
      </c>
      <c r="M72" s="410">
        <v>1000</v>
      </c>
      <c r="N72" s="410">
        <v>0.5</v>
      </c>
      <c r="O72" s="410">
        <v>4</v>
      </c>
      <c r="P72" s="410">
        <v>2</v>
      </c>
      <c r="Q72" s="410">
        <v>3</v>
      </c>
      <c r="R72" s="411">
        <v>1.5</v>
      </c>
      <c r="S72" s="410">
        <v>30</v>
      </c>
      <c r="T72" s="410">
        <v>60</v>
      </c>
      <c r="U72" s="410">
        <v>20</v>
      </c>
      <c r="V72" s="410">
        <v>5</v>
      </c>
      <c r="W72" s="410">
        <v>1</v>
      </c>
      <c r="X72" s="410">
        <v>160</v>
      </c>
      <c r="Y72" s="410">
        <v>1</v>
      </c>
      <c r="Z72" s="410">
        <v>10</v>
      </c>
      <c r="AA72" s="411">
        <v>0.5</v>
      </c>
      <c r="AB72" s="413"/>
      <c r="AC72" s="409">
        <v>58</v>
      </c>
      <c r="AD72" s="410">
        <v>2</v>
      </c>
      <c r="AE72" s="410">
        <v>130</v>
      </c>
      <c r="AF72" s="410">
        <v>120</v>
      </c>
      <c r="AG72" s="410">
        <v>2.9</v>
      </c>
      <c r="AH72" s="410">
        <v>200</v>
      </c>
      <c r="AI72" s="410">
        <v>93</v>
      </c>
      <c r="AJ72" s="411">
        <v>333</v>
      </c>
      <c r="AK72" s="413"/>
      <c r="AL72" s="409">
        <v>0.7</v>
      </c>
      <c r="AM72" s="410">
        <v>0.65</v>
      </c>
      <c r="AN72" s="410">
        <v>0.4</v>
      </c>
      <c r="AO72" s="410">
        <v>0.1</v>
      </c>
      <c r="AP72" s="410">
        <v>0.1</v>
      </c>
      <c r="AQ72" s="410">
        <v>0.1</v>
      </c>
      <c r="AR72" s="410">
        <v>0.13</v>
      </c>
      <c r="AS72" s="410">
        <v>0.2</v>
      </c>
      <c r="AT72" s="410">
        <v>0.1</v>
      </c>
      <c r="AU72" s="410">
        <v>10</v>
      </c>
      <c r="AV72" s="411">
        <v>2</v>
      </c>
      <c r="BL72" s="1">
        <v>4</v>
      </c>
    </row>
  </sheetData>
  <sheetProtection sheet="1" formatCells="0" insertRows="0" sort="0" autoFilter="0" pivotTables="0"/>
  <mergeCells count="45">
    <mergeCell ref="F65:I65"/>
    <mergeCell ref="K65:AV65"/>
    <mergeCell ref="K67:AV68"/>
    <mergeCell ref="B2:R2"/>
    <mergeCell ref="S2:AA2"/>
    <mergeCell ref="C3:R3"/>
    <mergeCell ref="S3:AA3"/>
    <mergeCell ref="B4:C4"/>
    <mergeCell ref="F4:H4"/>
    <mergeCell ref="M4:O4"/>
    <mergeCell ref="Q4:R4"/>
    <mergeCell ref="S4:T4"/>
    <mergeCell ref="U4:V4"/>
    <mergeCell ref="W4:X4"/>
    <mergeCell ref="Y4:Z4"/>
    <mergeCell ref="B5:E5"/>
    <mergeCell ref="F5:I5"/>
    <mergeCell ref="S5:Y5"/>
    <mergeCell ref="Z5:AA5"/>
    <mergeCell ref="B55:F55"/>
    <mergeCell ref="H55:J55"/>
    <mergeCell ref="K5:R5"/>
    <mergeCell ref="B7:J7"/>
    <mergeCell ref="B20:J20"/>
    <mergeCell ref="B40:J40"/>
    <mergeCell ref="B56:R56"/>
    <mergeCell ref="S7:AA7"/>
    <mergeCell ref="S20:AA20"/>
    <mergeCell ref="S40:AA40"/>
    <mergeCell ref="B60:T60"/>
    <mergeCell ref="B57:R57"/>
    <mergeCell ref="S57:Y57"/>
    <mergeCell ref="B58:R58"/>
    <mergeCell ref="H53:J53"/>
    <mergeCell ref="H54:J54"/>
    <mergeCell ref="AL40:AV40"/>
    <mergeCell ref="AC3:AJ3"/>
    <mergeCell ref="AC2:AJ2"/>
    <mergeCell ref="AL2:AV2"/>
    <mergeCell ref="AL3:AV3"/>
    <mergeCell ref="AL7:AV7"/>
    <mergeCell ref="AL20:AV20"/>
    <mergeCell ref="AC7:AJ7"/>
    <mergeCell ref="AC20:AJ20"/>
    <mergeCell ref="AC40:AJ40"/>
  </mergeCells>
  <conditionalFormatting sqref="M8:R8 M21:R39 M41:R51 R9 M10:R19">
    <cfRule type="containsText" priority="126" stopIfTrue="1" operator="containsText" text="&lt;">
      <formula>NOT(ISERROR(SEARCH("&lt;",M8)))</formula>
    </cfRule>
    <cfRule type="cellIs" dxfId="28" priority="127" stopIfTrue="1" operator="greaterThan">
      <formula>M$53</formula>
    </cfRule>
    <cfRule type="cellIs" dxfId="27" priority="128" stopIfTrue="1" operator="greaterThan">
      <formula>M$54</formula>
    </cfRule>
    <cfRule type="cellIs" dxfId="26" priority="129" stopIfTrue="1" operator="greaterThan">
      <formula>M$55</formula>
    </cfRule>
  </conditionalFormatting>
  <conditionalFormatting sqref="M9:Q9">
    <cfRule type="containsText" priority="118" stopIfTrue="1" operator="containsText" text="&lt;">
      <formula>NOT(ISERROR(SEARCH("&lt;",M9)))</formula>
    </cfRule>
    <cfRule type="cellIs" dxfId="25" priority="119" stopIfTrue="1" operator="greaterThan">
      <formula>M$53</formula>
    </cfRule>
    <cfRule type="cellIs" dxfId="24" priority="120" stopIfTrue="1" operator="greaterThan">
      <formula>M$54</formula>
    </cfRule>
    <cfRule type="cellIs" dxfId="23" priority="121" stopIfTrue="1" operator="greaterThan">
      <formula>M$55</formula>
    </cfRule>
  </conditionalFormatting>
  <conditionalFormatting sqref="K8:L19">
    <cfRule type="containsText" priority="46" stopIfTrue="1" operator="containsText" text="&lt;">
      <formula>NOT(ISERROR(SEARCH("&lt;",K8)))</formula>
    </cfRule>
    <cfRule type="cellIs" dxfId="22" priority="47" stopIfTrue="1" operator="greaterThan">
      <formula>K$53</formula>
    </cfRule>
    <cfRule type="cellIs" dxfId="21" priority="48" stopIfTrue="1" operator="greaterThan">
      <formula>K$54</formula>
    </cfRule>
    <cfRule type="cellIs" dxfId="20" priority="49" stopIfTrue="1" operator="greaterThan">
      <formula>K$55</formula>
    </cfRule>
  </conditionalFormatting>
  <conditionalFormatting sqref="K21:L39">
    <cfRule type="containsText" priority="42" stopIfTrue="1" operator="containsText" text="&lt;">
      <formula>NOT(ISERROR(SEARCH("&lt;",K21)))</formula>
    </cfRule>
    <cfRule type="cellIs" dxfId="19" priority="43" stopIfTrue="1" operator="greaterThan">
      <formula>K$53</formula>
    </cfRule>
    <cfRule type="cellIs" dxfId="18" priority="44" stopIfTrue="1" operator="greaterThan">
      <formula>K$54</formula>
    </cfRule>
    <cfRule type="cellIs" dxfId="17" priority="45" stopIfTrue="1" operator="greaterThan">
      <formula>K$55</formula>
    </cfRule>
  </conditionalFormatting>
  <conditionalFormatting sqref="K41:L50">
    <cfRule type="containsText" priority="38" stopIfTrue="1" operator="containsText" text="&lt;">
      <formula>NOT(ISERROR(SEARCH("&lt;",K41)))</formula>
    </cfRule>
    <cfRule type="cellIs" dxfId="16" priority="39" stopIfTrue="1" operator="greaterThan">
      <formula>K$53</formula>
    </cfRule>
    <cfRule type="cellIs" dxfId="15" priority="40" stopIfTrue="1" operator="greaterThan">
      <formula>K$54</formula>
    </cfRule>
    <cfRule type="cellIs" dxfId="14" priority="41" stopIfTrue="1" operator="greaterThan">
      <formula>K$55</formula>
    </cfRule>
  </conditionalFormatting>
  <conditionalFormatting sqref="K51:L51">
    <cfRule type="cellIs" dxfId="13" priority="37" stopIfTrue="1" operator="greaterThan">
      <formula>K$55</formula>
    </cfRule>
  </conditionalFormatting>
  <conditionalFormatting sqref="K8:AV51">
    <cfRule type="cellIs" priority="1" stopIfTrue="1" operator="equal">
      <formula>""</formula>
    </cfRule>
    <cfRule type="containsText" priority="2" stopIfTrue="1" operator="containsText" text="&lt;">
      <formula>NOT(ISERROR(SEARCH("&lt;",K8)))</formula>
    </cfRule>
    <cfRule type="cellIs" dxfId="12" priority="35" operator="greaterThan">
      <formula>K$53</formula>
    </cfRule>
    <cfRule type="cellIs" dxfId="11" priority="36" operator="greaterThan">
      <formula>K$54</formula>
    </cfRule>
  </conditionalFormatting>
  <pageMargins left="0.15748031496062992" right="0.15748031496062992" top="0.78740157480314965" bottom="0.78740157480314965" header="0.51181102362204722" footer="0.51181102362204722"/>
  <pageSetup paperSize="9" scale="37" fitToHeight="0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86780-6D09-4503-B878-11669189572E}">
  <sheetPr>
    <tabColor rgb="FF92D050"/>
    <pageSetUpPr fitToPage="1"/>
  </sheetPr>
  <dimension ref="B1:AE40"/>
  <sheetViews>
    <sheetView zoomScaleNormal="100" workbookViewId="0">
      <pane xSplit="1" ySplit="6" topLeftCell="B28" activePane="bottomRight" state="frozen"/>
      <selection activeCell="D9" sqref="D9"/>
      <selection pane="topRight" activeCell="D9" sqref="D9"/>
      <selection pane="bottomLeft" activeCell="D9" sqref="D9"/>
      <selection pane="bottomRight" activeCell="B6" sqref="B6:K6"/>
    </sheetView>
  </sheetViews>
  <sheetFormatPr defaultColWidth="8.88671875" defaultRowHeight="14.4" outlineLevelCol="2" x14ac:dyDescent="0.35"/>
  <cols>
    <col min="1" max="1" width="0.88671875" style="132" customWidth="1"/>
    <col min="2" max="2" width="7.109375" style="132" customWidth="1"/>
    <col min="3" max="3" width="6.6640625" style="132" customWidth="1"/>
    <col min="4" max="4" width="7" style="132" bestFit="1" customWidth="1"/>
    <col min="5" max="5" width="9.44140625" style="132" bestFit="1" customWidth="1"/>
    <col min="6" max="6" width="9.6640625" style="132" customWidth="1"/>
    <col min="7" max="7" width="9.5546875" style="132" customWidth="1"/>
    <col min="8" max="8" width="8.109375" style="132" customWidth="1"/>
    <col min="9" max="10" width="9.5546875" style="132" customWidth="1"/>
    <col min="11" max="11" width="6.6640625" style="132" customWidth="1"/>
    <col min="12" max="13" width="6.6640625" style="132" customWidth="1" outlineLevel="2"/>
    <col min="14" max="14" width="6.6640625" style="132" customWidth="1"/>
    <col min="15" max="20" width="7.6640625" style="132" customWidth="1"/>
    <col min="21" max="29" width="7.6640625" style="132" customWidth="1" outlineLevel="1"/>
    <col min="30" max="30" width="29.44140625" style="132" customWidth="1"/>
    <col min="31" max="31" width="7.88671875" style="132" customWidth="1"/>
    <col min="32" max="35" width="8.33203125" style="132" customWidth="1"/>
    <col min="36" max="36" width="6" style="132" customWidth="1"/>
    <col min="37" max="16384" width="8.88671875" style="132"/>
  </cols>
  <sheetData>
    <row r="1" spans="2:30" ht="6" customHeight="1" thickBot="1" x14ac:dyDescent="0.4"/>
    <row r="2" spans="2:30" ht="21" customHeight="1" thickBot="1" x14ac:dyDescent="0.4">
      <c r="B2" s="723" t="s">
        <v>189</v>
      </c>
      <c r="C2" s="724"/>
      <c r="D2" s="724"/>
      <c r="E2" s="724"/>
      <c r="F2" s="724"/>
      <c r="G2" s="724"/>
      <c r="H2" s="724"/>
      <c r="I2" s="724"/>
      <c r="J2" s="724"/>
      <c r="K2" s="724"/>
      <c r="L2" s="724"/>
      <c r="M2" s="724"/>
      <c r="N2" s="724"/>
      <c r="O2" s="724"/>
      <c r="P2" s="724"/>
      <c r="Q2" s="724"/>
      <c r="R2" s="724"/>
      <c r="S2" s="724"/>
      <c r="T2" s="724"/>
      <c r="U2" s="724"/>
      <c r="V2" s="724"/>
      <c r="W2" s="724"/>
      <c r="X2" s="724"/>
      <c r="Y2" s="724"/>
      <c r="Z2" s="724"/>
      <c r="AA2" s="724"/>
      <c r="AB2" s="724"/>
      <c r="AC2" s="724"/>
      <c r="AD2" s="725"/>
    </row>
    <row r="3" spans="2:30" ht="21" customHeight="1" thickBot="1" x14ac:dyDescent="0.4">
      <c r="B3" s="563" t="s">
        <v>18</v>
      </c>
      <c r="C3" s="726" t="str">
        <f>'Manuel d''utilisation'!C3</f>
        <v xml:space="preserve">BOF_SL_7051: Chaussée de Gand 311 à 1081 Koekelberg  </v>
      </c>
      <c r="D3" s="727"/>
      <c r="E3" s="727"/>
      <c r="F3" s="727"/>
      <c r="G3" s="727"/>
      <c r="H3" s="727"/>
      <c r="I3" s="727"/>
      <c r="J3" s="727"/>
      <c r="K3" s="727"/>
      <c r="L3" s="727"/>
      <c r="M3" s="727"/>
      <c r="N3" s="727"/>
      <c r="O3" s="727"/>
      <c r="P3" s="727"/>
      <c r="Q3" s="727"/>
      <c r="R3" s="727"/>
      <c r="S3" s="727"/>
      <c r="T3" s="727"/>
      <c r="U3" s="727"/>
      <c r="V3" s="727"/>
      <c r="W3" s="727"/>
      <c r="X3" s="727"/>
      <c r="Y3" s="727"/>
      <c r="Z3" s="727"/>
      <c r="AA3" s="727"/>
      <c r="AB3" s="727"/>
      <c r="AC3" s="727"/>
      <c r="AD3" s="728"/>
    </row>
    <row r="4" spans="2:30" s="142" customFormat="1" ht="25.95" customHeight="1" x14ac:dyDescent="0.35">
      <c r="B4" s="729" t="s">
        <v>190</v>
      </c>
      <c r="C4" s="730"/>
      <c r="D4" s="730"/>
      <c r="E4" s="731"/>
      <c r="F4" s="729" t="s">
        <v>279</v>
      </c>
      <c r="G4" s="730"/>
      <c r="H4" s="730"/>
      <c r="I4" s="730"/>
      <c r="J4" s="730"/>
      <c r="K4" s="730"/>
      <c r="L4" s="729" t="s">
        <v>199</v>
      </c>
      <c r="M4" s="730"/>
      <c r="N4" s="730"/>
      <c r="O4" s="730"/>
      <c r="P4" s="730"/>
      <c r="Q4" s="730"/>
      <c r="R4" s="730"/>
      <c r="S4" s="730"/>
      <c r="T4" s="731"/>
      <c r="U4" s="734"/>
      <c r="V4" s="735"/>
      <c r="W4" s="735"/>
      <c r="X4" s="735"/>
      <c r="Y4" s="735"/>
      <c r="Z4" s="735"/>
      <c r="AA4" s="735"/>
      <c r="AB4" s="735"/>
      <c r="AC4" s="736"/>
      <c r="AD4" s="732" t="s">
        <v>198</v>
      </c>
    </row>
    <row r="5" spans="2:30" s="142" customFormat="1" ht="108.75" customHeight="1" thickBot="1" x14ac:dyDescent="0.4">
      <c r="B5" s="174" t="s">
        <v>154</v>
      </c>
      <c r="C5" s="211" t="s">
        <v>191</v>
      </c>
      <c r="D5" s="210" t="s">
        <v>382</v>
      </c>
      <c r="E5" s="212" t="s">
        <v>337</v>
      </c>
      <c r="F5" s="174" t="s">
        <v>192</v>
      </c>
      <c r="G5" s="211" t="s">
        <v>338</v>
      </c>
      <c r="H5" s="211" t="s">
        <v>193</v>
      </c>
      <c r="I5" s="176" t="s">
        <v>194</v>
      </c>
      <c r="J5" s="176" t="s">
        <v>195</v>
      </c>
      <c r="K5" s="175" t="s">
        <v>184</v>
      </c>
      <c r="L5" s="216" t="s">
        <v>331</v>
      </c>
      <c r="M5" s="208" t="s">
        <v>332</v>
      </c>
      <c r="N5" s="175" t="s">
        <v>333</v>
      </c>
      <c r="O5" s="175" t="s">
        <v>158</v>
      </c>
      <c r="P5" s="175" t="s">
        <v>159</v>
      </c>
      <c r="Q5" s="175" t="s">
        <v>160</v>
      </c>
      <c r="R5" s="175" t="s">
        <v>161</v>
      </c>
      <c r="S5" s="175" t="s">
        <v>203</v>
      </c>
      <c r="T5" s="213" t="s">
        <v>162</v>
      </c>
      <c r="U5" s="216" t="s">
        <v>174</v>
      </c>
      <c r="V5" s="163" t="s">
        <v>173</v>
      </c>
      <c r="W5" s="163" t="s">
        <v>172</v>
      </c>
      <c r="X5" s="163" t="s">
        <v>171</v>
      </c>
      <c r="Y5" s="163" t="s">
        <v>170</v>
      </c>
      <c r="Z5" s="163" t="s">
        <v>169</v>
      </c>
      <c r="AA5" s="163" t="s">
        <v>168</v>
      </c>
      <c r="AB5" s="163" t="s">
        <v>167</v>
      </c>
      <c r="AC5" s="164" t="s">
        <v>166</v>
      </c>
      <c r="AD5" s="733"/>
    </row>
    <row r="6" spans="2:30" s="142" customFormat="1" ht="21" customHeight="1" thickBot="1" x14ac:dyDescent="0.4">
      <c r="B6" s="741" t="s">
        <v>186</v>
      </c>
      <c r="C6" s="742"/>
      <c r="D6" s="742"/>
      <c r="E6" s="742"/>
      <c r="F6" s="742"/>
      <c r="G6" s="742"/>
      <c r="H6" s="742"/>
      <c r="I6" s="742"/>
      <c r="J6" s="742"/>
      <c r="K6" s="742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7"/>
    </row>
    <row r="7" spans="2:30" ht="28.8" x14ac:dyDescent="0.35">
      <c r="B7" s="137" t="s">
        <v>128</v>
      </c>
      <c r="C7" s="136" t="s">
        <v>129</v>
      </c>
      <c r="D7" s="135"/>
      <c r="E7" s="134" t="s">
        <v>187</v>
      </c>
      <c r="F7" s="177">
        <v>38875</v>
      </c>
      <c r="G7" s="136">
        <v>2</v>
      </c>
      <c r="H7" s="136">
        <v>1</v>
      </c>
      <c r="I7" s="136" t="s">
        <v>196</v>
      </c>
      <c r="J7" s="136" t="s">
        <v>188</v>
      </c>
      <c r="K7" s="136">
        <v>6.27</v>
      </c>
      <c r="L7" s="178">
        <v>400</v>
      </c>
      <c r="M7" s="214"/>
      <c r="N7" s="214"/>
      <c r="O7" s="179">
        <v>9</v>
      </c>
      <c r="P7" s="179">
        <v>2.5</v>
      </c>
      <c r="Q7" s="179">
        <v>9</v>
      </c>
      <c r="R7" s="179">
        <v>40</v>
      </c>
      <c r="S7" s="179">
        <v>-0.05</v>
      </c>
      <c r="T7" s="180">
        <v>-0.05</v>
      </c>
      <c r="U7" s="178"/>
      <c r="V7" s="214"/>
      <c r="W7" s="179"/>
      <c r="X7" s="179"/>
      <c r="Y7" s="179"/>
      <c r="Z7" s="179"/>
      <c r="AA7" s="179"/>
      <c r="AB7" s="179"/>
      <c r="AC7" s="218"/>
      <c r="AD7" s="181" t="s">
        <v>200</v>
      </c>
    </row>
    <row r="8" spans="2:30" x14ac:dyDescent="0.35">
      <c r="B8" s="141"/>
      <c r="C8" s="140"/>
      <c r="D8" s="139"/>
      <c r="E8" s="138"/>
      <c r="F8" s="182"/>
      <c r="G8" s="140"/>
      <c r="H8" s="140"/>
      <c r="I8" s="140"/>
      <c r="J8" s="140"/>
      <c r="K8" s="140"/>
      <c r="L8" s="178"/>
      <c r="M8" s="214"/>
      <c r="N8" s="214"/>
      <c r="O8" s="179"/>
      <c r="P8" s="179"/>
      <c r="Q8" s="179"/>
      <c r="R8" s="179"/>
      <c r="S8" s="179"/>
      <c r="T8" s="180"/>
      <c r="U8" s="178"/>
      <c r="V8" s="214"/>
      <c r="W8" s="179"/>
      <c r="X8" s="179"/>
      <c r="Y8" s="179"/>
      <c r="Z8" s="179"/>
      <c r="AA8" s="179"/>
      <c r="AB8" s="179"/>
      <c r="AC8" s="218"/>
      <c r="AD8" s="183"/>
    </row>
    <row r="9" spans="2:30" x14ac:dyDescent="0.35">
      <c r="B9" s="141"/>
      <c r="C9" s="140"/>
      <c r="D9" s="139"/>
      <c r="E9" s="138"/>
      <c r="F9" s="182"/>
      <c r="G9" s="140"/>
      <c r="H9" s="140"/>
      <c r="I9" s="140"/>
      <c r="J9" s="140"/>
      <c r="K9" s="140"/>
      <c r="L9" s="178"/>
      <c r="M9" s="214"/>
      <c r="N9" s="214"/>
      <c r="O9" s="179"/>
      <c r="P9" s="179"/>
      <c r="Q9" s="179"/>
      <c r="R9" s="179"/>
      <c r="S9" s="179"/>
      <c r="T9" s="180"/>
      <c r="U9" s="178"/>
      <c r="V9" s="214"/>
      <c r="W9" s="179"/>
      <c r="X9" s="179"/>
      <c r="Y9" s="179"/>
      <c r="Z9" s="179"/>
      <c r="AA9" s="179"/>
      <c r="AB9" s="179"/>
      <c r="AC9" s="218"/>
      <c r="AD9" s="183"/>
    </row>
    <row r="10" spans="2:30" x14ac:dyDescent="0.35">
      <c r="B10" s="141"/>
      <c r="C10" s="140"/>
      <c r="D10" s="139"/>
      <c r="E10" s="138"/>
      <c r="F10" s="182"/>
      <c r="G10" s="140"/>
      <c r="H10" s="140"/>
      <c r="I10" s="140"/>
      <c r="J10" s="140"/>
      <c r="K10" s="140"/>
      <c r="L10" s="178"/>
      <c r="M10" s="214"/>
      <c r="N10" s="214"/>
      <c r="O10" s="179"/>
      <c r="P10" s="179"/>
      <c r="Q10" s="179"/>
      <c r="R10" s="179"/>
      <c r="S10" s="179"/>
      <c r="T10" s="180"/>
      <c r="U10" s="178"/>
      <c r="V10" s="214"/>
      <c r="W10" s="179"/>
      <c r="X10" s="179"/>
      <c r="Y10" s="179"/>
      <c r="Z10" s="179"/>
      <c r="AA10" s="179"/>
      <c r="AB10" s="179"/>
      <c r="AC10" s="218"/>
      <c r="AD10" s="183"/>
    </row>
    <row r="11" spans="2:30" x14ac:dyDescent="0.35">
      <c r="B11" s="141"/>
      <c r="C11" s="140"/>
      <c r="D11" s="139"/>
      <c r="E11" s="138"/>
      <c r="F11" s="182"/>
      <c r="G11" s="140"/>
      <c r="H11" s="140"/>
      <c r="I11" s="140"/>
      <c r="J11" s="140"/>
      <c r="K11" s="140"/>
      <c r="L11" s="178"/>
      <c r="M11" s="214"/>
      <c r="N11" s="214"/>
      <c r="O11" s="179"/>
      <c r="P11" s="179"/>
      <c r="Q11" s="179"/>
      <c r="R11" s="179"/>
      <c r="S11" s="179"/>
      <c r="T11" s="180"/>
      <c r="U11" s="178"/>
      <c r="V11" s="214"/>
      <c r="W11" s="179"/>
      <c r="X11" s="179"/>
      <c r="Y11" s="179"/>
      <c r="Z11" s="179"/>
      <c r="AA11" s="179"/>
      <c r="AB11" s="179"/>
      <c r="AC11" s="218"/>
      <c r="AD11" s="183"/>
    </row>
    <row r="12" spans="2:30" x14ac:dyDescent="0.35">
      <c r="B12" s="141"/>
      <c r="C12" s="140"/>
      <c r="D12" s="139"/>
      <c r="E12" s="138"/>
      <c r="F12" s="182"/>
      <c r="G12" s="140"/>
      <c r="H12" s="140"/>
      <c r="I12" s="140"/>
      <c r="J12" s="140"/>
      <c r="K12" s="140"/>
      <c r="L12" s="178"/>
      <c r="M12" s="214"/>
      <c r="N12" s="214"/>
      <c r="O12" s="179"/>
      <c r="P12" s="179"/>
      <c r="Q12" s="179"/>
      <c r="R12" s="179"/>
      <c r="S12" s="179"/>
      <c r="T12" s="180"/>
      <c r="U12" s="178"/>
      <c r="V12" s="214"/>
      <c r="W12" s="179"/>
      <c r="X12" s="179"/>
      <c r="Y12" s="179"/>
      <c r="Z12" s="179"/>
      <c r="AA12" s="179"/>
      <c r="AB12" s="179"/>
      <c r="AC12" s="218"/>
      <c r="AD12" s="183"/>
    </row>
    <row r="13" spans="2:30" x14ac:dyDescent="0.35">
      <c r="B13" s="141"/>
      <c r="C13" s="140"/>
      <c r="D13" s="139"/>
      <c r="E13" s="138"/>
      <c r="F13" s="182"/>
      <c r="G13" s="140"/>
      <c r="H13" s="140"/>
      <c r="I13" s="140"/>
      <c r="J13" s="140"/>
      <c r="K13" s="140"/>
      <c r="L13" s="178"/>
      <c r="M13" s="214"/>
      <c r="N13" s="214"/>
      <c r="O13" s="179"/>
      <c r="P13" s="179"/>
      <c r="Q13" s="179"/>
      <c r="R13" s="179"/>
      <c r="S13" s="179"/>
      <c r="T13" s="180"/>
      <c r="U13" s="178"/>
      <c r="V13" s="214"/>
      <c r="W13" s="179"/>
      <c r="X13" s="179"/>
      <c r="Y13" s="179"/>
      <c r="Z13" s="179"/>
      <c r="AA13" s="179"/>
      <c r="AB13" s="179"/>
      <c r="AC13" s="218"/>
      <c r="AD13" s="183"/>
    </row>
    <row r="14" spans="2:30" ht="15" thickBot="1" x14ac:dyDescent="0.4">
      <c r="B14" s="141"/>
      <c r="C14" s="140"/>
      <c r="D14" s="139"/>
      <c r="E14" s="138"/>
      <c r="F14" s="182"/>
      <c r="G14" s="140"/>
      <c r="H14" s="140"/>
      <c r="I14" s="140"/>
      <c r="J14" s="140"/>
      <c r="K14" s="140"/>
      <c r="L14" s="178"/>
      <c r="M14" s="214"/>
      <c r="N14" s="214"/>
      <c r="O14" s="179"/>
      <c r="P14" s="179"/>
      <c r="Q14" s="179"/>
      <c r="R14" s="179"/>
      <c r="S14" s="179"/>
      <c r="T14" s="180"/>
      <c r="U14" s="187"/>
      <c r="V14" s="214"/>
      <c r="W14" s="179"/>
      <c r="X14" s="179"/>
      <c r="Y14" s="179"/>
      <c r="Z14" s="179"/>
      <c r="AA14" s="179"/>
      <c r="AB14" s="179"/>
      <c r="AC14" s="218"/>
      <c r="AD14" s="183"/>
    </row>
    <row r="15" spans="2:30" s="142" customFormat="1" ht="21" customHeight="1" thickBot="1" x14ac:dyDescent="0.4">
      <c r="B15" s="741" t="s">
        <v>186</v>
      </c>
      <c r="C15" s="742"/>
      <c r="D15" s="742"/>
      <c r="E15" s="742"/>
      <c r="F15" s="742"/>
      <c r="G15" s="742"/>
      <c r="H15" s="742"/>
      <c r="I15" s="742"/>
      <c r="J15" s="742"/>
      <c r="K15" s="742"/>
      <c r="L15" s="486"/>
      <c r="M15" s="486"/>
      <c r="N15" s="486"/>
      <c r="O15" s="486"/>
      <c r="P15" s="486"/>
      <c r="Q15" s="486"/>
      <c r="R15" s="486"/>
      <c r="S15" s="486"/>
      <c r="T15" s="486"/>
      <c r="U15" s="486"/>
      <c r="V15" s="486"/>
      <c r="W15" s="486"/>
      <c r="X15" s="486"/>
      <c r="Y15" s="486"/>
      <c r="Z15" s="486"/>
      <c r="AA15" s="486"/>
      <c r="AB15" s="486"/>
      <c r="AC15" s="486"/>
      <c r="AD15" s="487"/>
    </row>
    <row r="16" spans="2:30" x14ac:dyDescent="0.35">
      <c r="B16" s="137"/>
      <c r="C16" s="136"/>
      <c r="D16" s="135"/>
      <c r="E16" s="134"/>
      <c r="F16" s="177"/>
      <c r="G16" s="136"/>
      <c r="H16" s="136"/>
      <c r="I16" s="136"/>
      <c r="J16" s="136"/>
      <c r="K16" s="134"/>
      <c r="L16" s="178"/>
      <c r="M16" s="214"/>
      <c r="N16" s="214"/>
      <c r="O16" s="179"/>
      <c r="P16" s="179"/>
      <c r="Q16" s="179"/>
      <c r="R16" s="179"/>
      <c r="S16" s="179"/>
      <c r="T16" s="180"/>
      <c r="U16" s="178"/>
      <c r="V16" s="214"/>
      <c r="W16" s="179"/>
      <c r="X16" s="179"/>
      <c r="Y16" s="179"/>
      <c r="Z16" s="179"/>
      <c r="AA16" s="179"/>
      <c r="AB16" s="179"/>
      <c r="AC16" s="218"/>
      <c r="AD16" s="181"/>
    </row>
    <row r="17" spans="2:30" x14ac:dyDescent="0.35">
      <c r="B17" s="141"/>
      <c r="C17" s="140"/>
      <c r="D17" s="139"/>
      <c r="E17" s="138"/>
      <c r="F17" s="182"/>
      <c r="G17" s="140"/>
      <c r="H17" s="140"/>
      <c r="I17" s="140"/>
      <c r="J17" s="140"/>
      <c r="K17" s="138"/>
      <c r="L17" s="178"/>
      <c r="M17" s="214"/>
      <c r="N17" s="214"/>
      <c r="O17" s="179"/>
      <c r="P17" s="179"/>
      <c r="Q17" s="179"/>
      <c r="R17" s="179"/>
      <c r="S17" s="179"/>
      <c r="T17" s="180"/>
      <c r="U17" s="178"/>
      <c r="V17" s="214"/>
      <c r="W17" s="179"/>
      <c r="X17" s="179"/>
      <c r="Y17" s="179"/>
      <c r="Z17" s="179"/>
      <c r="AA17" s="179"/>
      <c r="AB17" s="179"/>
      <c r="AC17" s="218"/>
      <c r="AD17" s="183"/>
    </row>
    <row r="18" spans="2:30" x14ac:dyDescent="0.35">
      <c r="B18" s="141"/>
      <c r="C18" s="140"/>
      <c r="D18" s="139"/>
      <c r="E18" s="138"/>
      <c r="F18" s="182"/>
      <c r="G18" s="140"/>
      <c r="H18" s="140"/>
      <c r="I18" s="140"/>
      <c r="J18" s="140"/>
      <c r="K18" s="138"/>
      <c r="L18" s="178"/>
      <c r="M18" s="214"/>
      <c r="N18" s="214"/>
      <c r="O18" s="179"/>
      <c r="P18" s="179"/>
      <c r="Q18" s="179"/>
      <c r="R18" s="179"/>
      <c r="S18" s="179"/>
      <c r="T18" s="180"/>
      <c r="U18" s="178"/>
      <c r="V18" s="214"/>
      <c r="W18" s="179"/>
      <c r="X18" s="179"/>
      <c r="Y18" s="179"/>
      <c r="Z18" s="179"/>
      <c r="AA18" s="179"/>
      <c r="AB18" s="179"/>
      <c r="AC18" s="218"/>
      <c r="AD18" s="183"/>
    </row>
    <row r="19" spans="2:30" x14ac:dyDescent="0.35">
      <c r="B19" s="141"/>
      <c r="C19" s="140"/>
      <c r="D19" s="139"/>
      <c r="E19" s="138"/>
      <c r="F19" s="182"/>
      <c r="G19" s="140"/>
      <c r="H19" s="140"/>
      <c r="I19" s="140"/>
      <c r="J19" s="140"/>
      <c r="K19" s="138"/>
      <c r="L19" s="178"/>
      <c r="M19" s="214"/>
      <c r="N19" s="214"/>
      <c r="O19" s="179"/>
      <c r="P19" s="179"/>
      <c r="Q19" s="179"/>
      <c r="R19" s="179"/>
      <c r="S19" s="179"/>
      <c r="T19" s="180"/>
      <c r="U19" s="178"/>
      <c r="V19" s="214"/>
      <c r="W19" s="179"/>
      <c r="X19" s="179"/>
      <c r="Y19" s="179"/>
      <c r="Z19" s="179"/>
      <c r="AA19" s="179"/>
      <c r="AB19" s="179"/>
      <c r="AC19" s="218"/>
      <c r="AD19" s="183"/>
    </row>
    <row r="20" spans="2:30" x14ac:dyDescent="0.35">
      <c r="B20" s="141"/>
      <c r="C20" s="140"/>
      <c r="D20" s="139"/>
      <c r="E20" s="138"/>
      <c r="F20" s="182"/>
      <c r="G20" s="140"/>
      <c r="H20" s="140"/>
      <c r="I20" s="140"/>
      <c r="J20" s="140"/>
      <c r="K20" s="138"/>
      <c r="L20" s="178"/>
      <c r="M20" s="214"/>
      <c r="N20" s="214"/>
      <c r="O20" s="179"/>
      <c r="P20" s="179"/>
      <c r="Q20" s="179"/>
      <c r="R20" s="179"/>
      <c r="S20" s="179"/>
      <c r="T20" s="180"/>
      <c r="U20" s="178"/>
      <c r="V20" s="214"/>
      <c r="W20" s="179"/>
      <c r="X20" s="179"/>
      <c r="Y20" s="179"/>
      <c r="Z20" s="179"/>
      <c r="AA20" s="179"/>
      <c r="AB20" s="179"/>
      <c r="AC20" s="218"/>
      <c r="AD20" s="183"/>
    </row>
    <row r="21" spans="2:30" x14ac:dyDescent="0.35">
      <c r="B21" s="141"/>
      <c r="C21" s="140"/>
      <c r="D21" s="139"/>
      <c r="E21" s="138"/>
      <c r="F21" s="182"/>
      <c r="G21" s="140"/>
      <c r="H21" s="140"/>
      <c r="I21" s="140"/>
      <c r="J21" s="140"/>
      <c r="K21" s="138"/>
      <c r="L21" s="178"/>
      <c r="M21" s="214"/>
      <c r="N21" s="214"/>
      <c r="O21" s="179"/>
      <c r="P21" s="179"/>
      <c r="Q21" s="179"/>
      <c r="R21" s="179"/>
      <c r="S21" s="179"/>
      <c r="T21" s="180"/>
      <c r="U21" s="178"/>
      <c r="V21" s="214"/>
      <c r="W21" s="179"/>
      <c r="X21" s="179"/>
      <c r="Y21" s="179"/>
      <c r="Z21" s="179"/>
      <c r="AA21" s="179"/>
      <c r="AB21" s="179"/>
      <c r="AC21" s="218"/>
      <c r="AD21" s="183"/>
    </row>
    <row r="22" spans="2:30" x14ac:dyDescent="0.35">
      <c r="B22" s="141"/>
      <c r="C22" s="140"/>
      <c r="D22" s="139"/>
      <c r="E22" s="138"/>
      <c r="F22" s="182"/>
      <c r="G22" s="140"/>
      <c r="H22" s="140"/>
      <c r="I22" s="140"/>
      <c r="J22" s="140"/>
      <c r="K22" s="138"/>
      <c r="L22" s="178"/>
      <c r="M22" s="214"/>
      <c r="N22" s="214"/>
      <c r="O22" s="179"/>
      <c r="P22" s="179"/>
      <c r="Q22" s="179"/>
      <c r="R22" s="179"/>
      <c r="S22" s="179"/>
      <c r="T22" s="180"/>
      <c r="U22" s="178"/>
      <c r="V22" s="214"/>
      <c r="W22" s="179"/>
      <c r="X22" s="179"/>
      <c r="Y22" s="179"/>
      <c r="Z22" s="179"/>
      <c r="AA22" s="179"/>
      <c r="AB22" s="179"/>
      <c r="AC22" s="218"/>
      <c r="AD22" s="183"/>
    </row>
    <row r="23" spans="2:30" x14ac:dyDescent="0.35">
      <c r="B23" s="141"/>
      <c r="C23" s="140"/>
      <c r="D23" s="139"/>
      <c r="E23" s="138"/>
      <c r="F23" s="182"/>
      <c r="G23" s="140"/>
      <c r="H23" s="140"/>
      <c r="I23" s="140"/>
      <c r="J23" s="140"/>
      <c r="K23" s="138"/>
      <c r="L23" s="178"/>
      <c r="M23" s="214"/>
      <c r="N23" s="214"/>
      <c r="O23" s="179"/>
      <c r="P23" s="179"/>
      <c r="Q23" s="179"/>
      <c r="R23" s="179"/>
      <c r="S23" s="179"/>
      <c r="T23" s="180"/>
      <c r="U23" s="219"/>
      <c r="V23" s="214"/>
      <c r="W23" s="179"/>
      <c r="X23" s="179"/>
      <c r="Y23" s="179"/>
      <c r="Z23" s="179"/>
      <c r="AA23" s="179"/>
      <c r="AB23" s="179"/>
      <c r="AC23" s="218"/>
      <c r="AD23" s="183"/>
    </row>
    <row r="24" spans="2:30" ht="15" thickBot="1" x14ac:dyDescent="0.4">
      <c r="B24" s="141"/>
      <c r="C24" s="140"/>
      <c r="D24" s="139"/>
      <c r="E24" s="138"/>
      <c r="F24" s="184"/>
      <c r="G24" s="185"/>
      <c r="H24" s="185"/>
      <c r="I24" s="185"/>
      <c r="J24" s="185"/>
      <c r="K24" s="186"/>
      <c r="L24" s="187"/>
      <c r="M24" s="215"/>
      <c r="N24" s="215"/>
      <c r="O24" s="188"/>
      <c r="P24" s="188"/>
      <c r="Q24" s="188"/>
      <c r="R24" s="188"/>
      <c r="S24" s="188"/>
      <c r="T24" s="189"/>
      <c r="U24" s="178"/>
      <c r="V24" s="214"/>
      <c r="W24" s="179"/>
      <c r="X24" s="179"/>
      <c r="Y24" s="179"/>
      <c r="Z24" s="179"/>
      <c r="AA24" s="179"/>
      <c r="AB24" s="179"/>
      <c r="AC24" s="218"/>
      <c r="AD24" s="190"/>
    </row>
    <row r="25" spans="2:30" s="142" customFormat="1" ht="21" customHeight="1" thickBot="1" x14ac:dyDescent="0.4">
      <c r="B25" s="741" t="s">
        <v>186</v>
      </c>
      <c r="C25" s="742"/>
      <c r="D25" s="742"/>
      <c r="E25" s="742"/>
      <c r="F25" s="742"/>
      <c r="G25" s="742"/>
      <c r="H25" s="742"/>
      <c r="I25" s="742"/>
      <c r="J25" s="742"/>
      <c r="K25" s="742"/>
      <c r="L25" s="486"/>
      <c r="M25" s="486"/>
      <c r="N25" s="486"/>
      <c r="O25" s="486"/>
      <c r="P25" s="486"/>
      <c r="Q25" s="486"/>
      <c r="R25" s="486"/>
      <c r="S25" s="486"/>
      <c r="T25" s="486"/>
      <c r="U25" s="486"/>
      <c r="V25" s="486"/>
      <c r="W25" s="486"/>
      <c r="X25" s="486"/>
      <c r="Y25" s="486"/>
      <c r="Z25" s="486"/>
      <c r="AA25" s="486"/>
      <c r="AB25" s="486"/>
      <c r="AC25" s="486"/>
      <c r="AD25" s="487"/>
    </row>
    <row r="26" spans="2:30" x14ac:dyDescent="0.35">
      <c r="B26" s="137"/>
      <c r="C26" s="136"/>
      <c r="D26" s="135"/>
      <c r="E26" s="134"/>
      <c r="F26" s="177"/>
      <c r="G26" s="136"/>
      <c r="H26" s="136"/>
      <c r="I26" s="136"/>
      <c r="J26" s="136"/>
      <c r="K26" s="134"/>
      <c r="L26" s="178"/>
      <c r="M26" s="214"/>
      <c r="N26" s="214"/>
      <c r="O26" s="179"/>
      <c r="P26" s="179"/>
      <c r="Q26" s="179"/>
      <c r="R26" s="179"/>
      <c r="S26" s="179"/>
      <c r="T26" s="180"/>
      <c r="U26" s="178"/>
      <c r="V26" s="214"/>
      <c r="W26" s="179"/>
      <c r="X26" s="179"/>
      <c r="Y26" s="179"/>
      <c r="Z26" s="179"/>
      <c r="AA26" s="179"/>
      <c r="AB26" s="179"/>
      <c r="AC26" s="218"/>
      <c r="AD26" s="181"/>
    </row>
    <row r="27" spans="2:30" x14ac:dyDescent="0.35">
      <c r="B27" s="141"/>
      <c r="C27" s="140"/>
      <c r="D27" s="139"/>
      <c r="E27" s="138"/>
      <c r="F27" s="182"/>
      <c r="G27" s="140"/>
      <c r="H27" s="140"/>
      <c r="I27" s="140"/>
      <c r="J27" s="140"/>
      <c r="K27" s="138"/>
      <c r="L27" s="178"/>
      <c r="M27" s="214"/>
      <c r="N27" s="214"/>
      <c r="O27" s="179"/>
      <c r="P27" s="179"/>
      <c r="Q27" s="179"/>
      <c r="R27" s="179"/>
      <c r="S27" s="179"/>
      <c r="T27" s="180"/>
      <c r="U27" s="178"/>
      <c r="V27" s="214"/>
      <c r="W27" s="179"/>
      <c r="X27" s="179"/>
      <c r="Y27" s="179"/>
      <c r="Z27" s="179"/>
      <c r="AA27" s="179"/>
      <c r="AB27" s="179"/>
      <c r="AC27" s="218"/>
      <c r="AD27" s="183"/>
    </row>
    <row r="28" spans="2:30" x14ac:dyDescent="0.35">
      <c r="B28" s="141"/>
      <c r="C28" s="140"/>
      <c r="D28" s="139"/>
      <c r="E28" s="138"/>
      <c r="F28" s="182"/>
      <c r="G28" s="140"/>
      <c r="H28" s="140"/>
      <c r="I28" s="140"/>
      <c r="J28" s="140"/>
      <c r="K28" s="138"/>
      <c r="L28" s="178"/>
      <c r="M28" s="214"/>
      <c r="N28" s="214"/>
      <c r="O28" s="179"/>
      <c r="P28" s="179"/>
      <c r="Q28" s="179"/>
      <c r="R28" s="179"/>
      <c r="S28" s="179"/>
      <c r="T28" s="180"/>
      <c r="U28" s="178"/>
      <c r="V28" s="214"/>
      <c r="W28" s="179"/>
      <c r="X28" s="179"/>
      <c r="Y28" s="179"/>
      <c r="Z28" s="179"/>
      <c r="AA28" s="179"/>
      <c r="AB28" s="179"/>
      <c r="AC28" s="218"/>
      <c r="AD28" s="183"/>
    </row>
    <row r="29" spans="2:30" x14ac:dyDescent="0.35">
      <c r="B29" s="141"/>
      <c r="C29" s="140"/>
      <c r="D29" s="139"/>
      <c r="E29" s="138"/>
      <c r="F29" s="182"/>
      <c r="G29" s="140"/>
      <c r="H29" s="140"/>
      <c r="I29" s="140"/>
      <c r="J29" s="140"/>
      <c r="K29" s="138"/>
      <c r="L29" s="178"/>
      <c r="M29" s="214"/>
      <c r="N29" s="214"/>
      <c r="O29" s="179"/>
      <c r="P29" s="179"/>
      <c r="Q29" s="179"/>
      <c r="R29" s="179"/>
      <c r="S29" s="179"/>
      <c r="T29" s="180"/>
      <c r="U29" s="178"/>
      <c r="V29" s="214"/>
      <c r="W29" s="179"/>
      <c r="X29" s="179"/>
      <c r="Y29" s="179"/>
      <c r="Z29" s="179"/>
      <c r="AA29" s="179"/>
      <c r="AB29" s="179"/>
      <c r="AC29" s="218"/>
      <c r="AD29" s="183"/>
    </row>
    <row r="30" spans="2:30" x14ac:dyDescent="0.35">
      <c r="B30" s="141"/>
      <c r="C30" s="140"/>
      <c r="D30" s="139"/>
      <c r="E30" s="138"/>
      <c r="F30" s="182"/>
      <c r="G30" s="140"/>
      <c r="H30" s="140"/>
      <c r="I30" s="140"/>
      <c r="J30" s="140"/>
      <c r="K30" s="138"/>
      <c r="L30" s="178"/>
      <c r="M30" s="214"/>
      <c r="N30" s="214"/>
      <c r="O30" s="179"/>
      <c r="P30" s="179"/>
      <c r="Q30" s="179"/>
      <c r="R30" s="179"/>
      <c r="S30" s="179"/>
      <c r="T30" s="180"/>
      <c r="U30" s="178"/>
      <c r="V30" s="214"/>
      <c r="W30" s="179"/>
      <c r="X30" s="179"/>
      <c r="Y30" s="179"/>
      <c r="Z30" s="179"/>
      <c r="AA30" s="179"/>
      <c r="AB30" s="179"/>
      <c r="AC30" s="218"/>
      <c r="AD30" s="183"/>
    </row>
    <row r="31" spans="2:30" x14ac:dyDescent="0.35">
      <c r="B31" s="141"/>
      <c r="C31" s="140"/>
      <c r="D31" s="139"/>
      <c r="E31" s="138"/>
      <c r="F31" s="182"/>
      <c r="G31" s="140"/>
      <c r="H31" s="140"/>
      <c r="I31" s="140"/>
      <c r="J31" s="140"/>
      <c r="K31" s="138"/>
      <c r="L31" s="178"/>
      <c r="M31" s="214"/>
      <c r="N31" s="214"/>
      <c r="O31" s="179"/>
      <c r="P31" s="179"/>
      <c r="Q31" s="179"/>
      <c r="R31" s="179"/>
      <c r="S31" s="179"/>
      <c r="T31" s="180"/>
      <c r="U31" s="178"/>
      <c r="V31" s="214"/>
      <c r="W31" s="179"/>
      <c r="X31" s="179"/>
      <c r="Y31" s="179"/>
      <c r="Z31" s="179"/>
      <c r="AA31" s="179"/>
      <c r="AB31" s="179"/>
      <c r="AC31" s="218"/>
      <c r="AD31" s="183"/>
    </row>
    <row r="32" spans="2:30" x14ac:dyDescent="0.35">
      <c r="B32" s="141"/>
      <c r="C32" s="140"/>
      <c r="D32" s="139"/>
      <c r="E32" s="138"/>
      <c r="F32" s="182"/>
      <c r="G32" s="140"/>
      <c r="H32" s="140"/>
      <c r="I32" s="140"/>
      <c r="J32" s="140"/>
      <c r="K32" s="138"/>
      <c r="L32" s="178"/>
      <c r="M32" s="214"/>
      <c r="N32" s="214"/>
      <c r="O32" s="179"/>
      <c r="P32" s="179"/>
      <c r="Q32" s="179"/>
      <c r="R32" s="179"/>
      <c r="S32" s="179"/>
      <c r="T32" s="180"/>
      <c r="U32" s="178"/>
      <c r="V32" s="214"/>
      <c r="W32" s="179"/>
      <c r="X32" s="179"/>
      <c r="Y32" s="179"/>
      <c r="Z32" s="179"/>
      <c r="AA32" s="179"/>
      <c r="AB32" s="179"/>
      <c r="AC32" s="218"/>
      <c r="AD32" s="183"/>
    </row>
    <row r="33" spans="2:31" ht="15" thickBot="1" x14ac:dyDescent="0.4">
      <c r="B33" s="191"/>
      <c r="C33" s="185"/>
      <c r="D33" s="209"/>
      <c r="E33" s="186"/>
      <c r="F33" s="184"/>
      <c r="G33" s="185"/>
      <c r="H33" s="185"/>
      <c r="I33" s="185"/>
      <c r="J33" s="185"/>
      <c r="K33" s="186"/>
      <c r="L33" s="187"/>
      <c r="M33" s="215"/>
      <c r="N33" s="215"/>
      <c r="O33" s="188"/>
      <c r="P33" s="188"/>
      <c r="Q33" s="188"/>
      <c r="R33" s="188"/>
      <c r="S33" s="188"/>
      <c r="T33" s="189"/>
      <c r="U33" s="220"/>
      <c r="V33" s="221"/>
      <c r="W33" s="200"/>
      <c r="X33" s="200"/>
      <c r="Y33" s="200"/>
      <c r="Z33" s="200"/>
      <c r="AA33" s="200"/>
      <c r="AB33" s="200"/>
      <c r="AC33" s="222"/>
      <c r="AD33" s="190"/>
    </row>
    <row r="34" spans="2:31" ht="15" thickBot="1" x14ac:dyDescent="0.4">
      <c r="B34" s="132" t="s">
        <v>165</v>
      </c>
      <c r="C34" s="192"/>
      <c r="D34" s="192"/>
      <c r="E34" s="192"/>
      <c r="F34" s="192"/>
      <c r="G34" s="192"/>
      <c r="H34" s="192"/>
      <c r="I34" s="192"/>
      <c r="J34" s="192"/>
      <c r="K34" s="192"/>
    </row>
    <row r="35" spans="2:31" ht="15" x14ac:dyDescent="0.35">
      <c r="B35" s="737" t="s">
        <v>236</v>
      </c>
      <c r="C35" s="738"/>
      <c r="D35" s="738"/>
      <c r="E35" s="738"/>
      <c r="F35" s="738"/>
      <c r="G35" s="738"/>
      <c r="H35" s="739" t="s">
        <v>249</v>
      </c>
      <c r="I35" s="739"/>
      <c r="J35" s="739"/>
      <c r="K35" s="740"/>
      <c r="L35" s="542">
        <v>120</v>
      </c>
      <c r="M35" s="543">
        <v>400</v>
      </c>
      <c r="N35" s="225">
        <v>500</v>
      </c>
      <c r="O35" s="193">
        <v>120</v>
      </c>
      <c r="P35" s="193">
        <v>5500</v>
      </c>
      <c r="Q35" s="193">
        <v>3400</v>
      </c>
      <c r="R35" s="548">
        <v>3300</v>
      </c>
      <c r="S35" s="552">
        <v>300</v>
      </c>
      <c r="T35" s="550">
        <v>125</v>
      </c>
      <c r="U35" s="193">
        <v>8</v>
      </c>
      <c r="V35" s="193">
        <v>30</v>
      </c>
      <c r="W35" s="193">
        <v>30</v>
      </c>
      <c r="X35" s="193">
        <v>7</v>
      </c>
      <c r="Y35" s="193">
        <v>500</v>
      </c>
      <c r="Z35" s="193">
        <v>500</v>
      </c>
      <c r="AA35" s="193">
        <v>500</v>
      </c>
      <c r="AB35" s="193">
        <v>50</v>
      </c>
      <c r="AC35" s="194">
        <v>50</v>
      </c>
    </row>
    <row r="36" spans="2:31" ht="15.6" thickBot="1" x14ac:dyDescent="0.4">
      <c r="B36" s="197" t="s">
        <v>238</v>
      </c>
      <c r="C36" s="198"/>
      <c r="D36" s="198"/>
      <c r="E36" s="198"/>
      <c r="F36" s="198"/>
      <c r="G36" s="198"/>
      <c r="H36" s="721" t="s">
        <v>247</v>
      </c>
      <c r="I36" s="721"/>
      <c r="J36" s="721"/>
      <c r="K36" s="722"/>
      <c r="L36" s="546">
        <v>60</v>
      </c>
      <c r="M36" s="547">
        <v>200</v>
      </c>
      <c r="N36" s="226">
        <v>50</v>
      </c>
      <c r="O36" s="199">
        <v>10</v>
      </c>
      <c r="P36" s="199">
        <v>20</v>
      </c>
      <c r="Q36" s="199">
        <v>50</v>
      </c>
      <c r="R36" s="549">
        <v>20</v>
      </c>
      <c r="S36" s="553">
        <v>20</v>
      </c>
      <c r="T36" s="551">
        <v>14</v>
      </c>
      <c r="U36" s="199">
        <v>0.2</v>
      </c>
      <c r="V36" s="199">
        <v>7</v>
      </c>
      <c r="W36" s="199">
        <v>7</v>
      </c>
      <c r="X36" s="199">
        <v>0.5</v>
      </c>
      <c r="Y36" s="199">
        <v>0.05</v>
      </c>
      <c r="Z36" s="199">
        <v>0.05</v>
      </c>
      <c r="AA36" s="199">
        <v>0.05</v>
      </c>
      <c r="AB36" s="199">
        <v>0.05</v>
      </c>
      <c r="AC36" s="201">
        <v>0.05</v>
      </c>
      <c r="AE36" s="196"/>
    </row>
    <row r="37" spans="2:31" ht="15" x14ac:dyDescent="0.35">
      <c r="B37" s="202"/>
      <c r="C37" s="203"/>
      <c r="D37" s="203"/>
      <c r="E37" s="203"/>
      <c r="F37" s="203"/>
      <c r="G37" s="203"/>
      <c r="H37" s="203"/>
      <c r="I37" s="204"/>
      <c r="J37" s="205"/>
      <c r="K37" s="205"/>
      <c r="L37" s="133"/>
      <c r="M37" s="133"/>
      <c r="N37" s="133"/>
      <c r="O37" s="133"/>
      <c r="P37" s="133"/>
      <c r="Q37" s="133"/>
      <c r="R37" s="133"/>
      <c r="S37" s="196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E37" s="196"/>
    </row>
    <row r="38" spans="2:31" x14ac:dyDescent="0.35">
      <c r="B38" s="224" t="s">
        <v>201</v>
      </c>
    </row>
    <row r="39" spans="2:31" x14ac:dyDescent="0.35">
      <c r="B39" s="1" t="s">
        <v>364</v>
      </c>
    </row>
    <row r="40" spans="2:31" ht="16.2" x14ac:dyDescent="0.35">
      <c r="B40" s="207" t="s">
        <v>383</v>
      </c>
    </row>
  </sheetData>
  <sheetProtection sheet="1" formatCells="0" insertColumns="0" insertRows="0" selectLockedCells="1" sort="0" autoFilter="0" pivotTables="0"/>
  <mergeCells count="13">
    <mergeCell ref="H36:K36"/>
    <mergeCell ref="B2:AD2"/>
    <mergeCell ref="C3:AD3"/>
    <mergeCell ref="B4:E4"/>
    <mergeCell ref="F4:K4"/>
    <mergeCell ref="L4:T4"/>
    <mergeCell ref="AD4:AD5"/>
    <mergeCell ref="U4:AC4"/>
    <mergeCell ref="B35:G35"/>
    <mergeCell ref="H35:K35"/>
    <mergeCell ref="B25:K25"/>
    <mergeCell ref="B6:K6"/>
    <mergeCell ref="B15:K15"/>
  </mergeCells>
  <conditionalFormatting sqref="L7:AC33">
    <cfRule type="cellIs" priority="1" stopIfTrue="1" operator="equal">
      <formula>""</formula>
    </cfRule>
    <cfRule type="containsText" priority="130" stopIfTrue="1" operator="containsText" text="&lt;">
      <formula>NOT(ISERROR(SEARCH("&lt;",L7)))</formula>
    </cfRule>
    <cfRule type="cellIs" dxfId="10" priority="131" operator="greaterThan">
      <formula>L$35</formula>
    </cfRule>
    <cfRule type="cellIs" dxfId="9" priority="133" operator="greaterThan">
      <formula>L$36</formula>
    </cfRule>
  </conditionalFormatting>
  <printOptions horizontalCentered="1"/>
  <pageMargins left="0.35433070866141736" right="0.35433070866141736" top="0.59055118110236227" bottom="0.39370078740157483" header="0.31496062992125984" footer="0.11811023622047245"/>
  <pageSetup paperSize="9" scale="56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65252-2615-475A-B99F-C4C14A252467}">
  <sheetPr>
    <tabColor rgb="FF92D050"/>
    <pageSetUpPr fitToPage="1"/>
  </sheetPr>
  <dimension ref="A1:BA42"/>
  <sheetViews>
    <sheetView zoomScale="80" zoomScaleNormal="80" workbookViewId="0">
      <pane xSplit="1" ySplit="6" topLeftCell="B7" activePane="bottomRight" state="frozen"/>
      <selection activeCell="D9" sqref="D9"/>
      <selection pane="topRight" activeCell="D9" sqref="D9"/>
      <selection pane="bottomLeft" activeCell="D9" sqref="D9"/>
      <selection pane="bottomRight" activeCell="B6" sqref="B6:K6"/>
    </sheetView>
  </sheetViews>
  <sheetFormatPr defaultColWidth="8.88671875" defaultRowHeight="14.4" x14ac:dyDescent="0.35"/>
  <cols>
    <col min="1" max="1" width="0.88671875" style="132" customWidth="1"/>
    <col min="2" max="2" width="7.109375" style="132" customWidth="1"/>
    <col min="3" max="3" width="6.6640625" style="132" customWidth="1"/>
    <col min="4" max="4" width="7" style="132" bestFit="1" customWidth="1"/>
    <col min="5" max="5" width="9.44140625" style="132" bestFit="1" customWidth="1"/>
    <col min="6" max="6" width="9.6640625" style="132" customWidth="1"/>
    <col min="7" max="7" width="9.5546875" style="132" customWidth="1"/>
    <col min="8" max="8" width="8.109375" style="132" customWidth="1"/>
    <col min="9" max="10" width="9.5546875" style="132" customWidth="1"/>
    <col min="11" max="14" width="6.6640625" style="132" customWidth="1"/>
    <col min="15" max="29" width="7.6640625" style="132" customWidth="1"/>
    <col min="30" max="30" width="2.44140625" style="132" customWidth="1"/>
    <col min="31" max="38" width="7.6640625" style="132" customWidth="1"/>
    <col min="39" max="39" width="2.5546875" style="132" customWidth="1"/>
    <col min="40" max="50" width="7.6640625" style="132" customWidth="1"/>
    <col min="51" max="51" width="2.33203125" style="132" customWidth="1"/>
    <col min="52" max="52" width="29.44140625" style="132" customWidth="1"/>
    <col min="53" max="53" width="7.88671875" style="132" customWidth="1"/>
    <col min="54" max="57" width="8.33203125" style="132" customWidth="1"/>
    <col min="58" max="58" width="6" style="132" customWidth="1"/>
    <col min="59" max="16384" width="8.88671875" style="132"/>
  </cols>
  <sheetData>
    <row r="1" spans="2:52" ht="6" customHeight="1" thickBot="1" x14ac:dyDescent="0.4"/>
    <row r="2" spans="2:52" ht="21" customHeight="1" thickBot="1" x14ac:dyDescent="0.4">
      <c r="B2" s="723" t="s">
        <v>308</v>
      </c>
      <c r="C2" s="724"/>
      <c r="D2" s="724"/>
      <c r="E2" s="724"/>
      <c r="F2" s="724"/>
      <c r="G2" s="724"/>
      <c r="H2" s="724"/>
      <c r="I2" s="724"/>
      <c r="J2" s="724"/>
      <c r="K2" s="724"/>
      <c r="L2" s="724"/>
      <c r="M2" s="724"/>
      <c r="N2" s="724"/>
      <c r="O2" s="724"/>
      <c r="P2" s="724"/>
      <c r="Q2" s="724"/>
      <c r="R2" s="724"/>
      <c r="S2" s="724"/>
      <c r="T2" s="724"/>
      <c r="U2" s="724"/>
      <c r="V2" s="724"/>
      <c r="W2" s="724"/>
      <c r="X2" s="724"/>
      <c r="Y2" s="724"/>
      <c r="Z2" s="724"/>
      <c r="AA2" s="724"/>
      <c r="AB2" s="724"/>
      <c r="AC2" s="724"/>
      <c r="AD2" s="724"/>
      <c r="AE2" s="724"/>
      <c r="AF2" s="724"/>
      <c r="AG2" s="724"/>
      <c r="AH2" s="724"/>
      <c r="AI2" s="724"/>
      <c r="AJ2" s="724"/>
      <c r="AK2" s="724"/>
      <c r="AL2" s="724"/>
      <c r="AM2" s="724"/>
      <c r="AN2" s="724"/>
      <c r="AO2" s="724"/>
      <c r="AP2" s="724"/>
      <c r="AQ2" s="724"/>
      <c r="AR2" s="724"/>
      <c r="AS2" s="724"/>
      <c r="AT2" s="724"/>
      <c r="AU2" s="724"/>
      <c r="AV2" s="724"/>
      <c r="AW2" s="724"/>
      <c r="AX2" s="724"/>
      <c r="AY2" s="724"/>
      <c r="AZ2" s="725"/>
    </row>
    <row r="3" spans="2:52" ht="21" customHeight="1" thickBot="1" x14ac:dyDescent="0.4">
      <c r="B3" s="562" t="s">
        <v>18</v>
      </c>
      <c r="C3" s="726" t="str">
        <f>'Manuel d''utilisation'!C3</f>
        <v xml:space="preserve">BOF_SL_7051: Chaussée de Gand 311 à 1081 Koekelberg  </v>
      </c>
      <c r="D3" s="727"/>
      <c r="E3" s="727"/>
      <c r="F3" s="727"/>
      <c r="G3" s="727"/>
      <c r="H3" s="727"/>
      <c r="I3" s="727"/>
      <c r="J3" s="727"/>
      <c r="K3" s="727"/>
      <c r="L3" s="727"/>
      <c r="M3" s="727"/>
      <c r="N3" s="727"/>
      <c r="O3" s="727"/>
      <c r="P3" s="727"/>
      <c r="Q3" s="727"/>
      <c r="R3" s="727"/>
      <c r="S3" s="727"/>
      <c r="T3" s="727"/>
      <c r="U3" s="727"/>
      <c r="V3" s="727"/>
      <c r="W3" s="727"/>
      <c r="X3" s="727"/>
      <c r="Y3" s="727"/>
      <c r="Z3" s="727"/>
      <c r="AA3" s="727"/>
      <c r="AB3" s="727"/>
      <c r="AC3" s="727"/>
      <c r="AD3" s="727"/>
      <c r="AE3" s="727"/>
      <c r="AF3" s="727"/>
      <c r="AG3" s="727"/>
      <c r="AH3" s="727"/>
      <c r="AI3" s="727"/>
      <c r="AJ3" s="727"/>
      <c r="AK3" s="727"/>
      <c r="AL3" s="727"/>
      <c r="AM3" s="727"/>
      <c r="AN3" s="727"/>
      <c r="AO3" s="727"/>
      <c r="AP3" s="727"/>
      <c r="AQ3" s="727"/>
      <c r="AR3" s="727"/>
      <c r="AS3" s="727"/>
      <c r="AT3" s="727"/>
      <c r="AU3" s="727"/>
      <c r="AV3" s="727"/>
      <c r="AW3" s="727"/>
      <c r="AX3" s="727"/>
      <c r="AY3" s="727"/>
      <c r="AZ3" s="728"/>
    </row>
    <row r="4" spans="2:52" s="142" customFormat="1" ht="25.95" customHeight="1" x14ac:dyDescent="0.35">
      <c r="B4" s="729" t="s">
        <v>190</v>
      </c>
      <c r="C4" s="730"/>
      <c r="D4" s="730"/>
      <c r="E4" s="731"/>
      <c r="F4" s="729" t="s">
        <v>281</v>
      </c>
      <c r="G4" s="730"/>
      <c r="H4" s="730"/>
      <c r="I4" s="730"/>
      <c r="J4" s="730"/>
      <c r="K4" s="730"/>
      <c r="L4" s="729" t="s">
        <v>199</v>
      </c>
      <c r="M4" s="730"/>
      <c r="N4" s="730"/>
      <c r="O4" s="730"/>
      <c r="P4" s="730"/>
      <c r="Q4" s="730"/>
      <c r="R4" s="730"/>
      <c r="S4" s="730"/>
      <c r="T4" s="731"/>
      <c r="U4" s="734"/>
      <c r="V4" s="735"/>
      <c r="W4" s="735"/>
      <c r="X4" s="735"/>
      <c r="Y4" s="735"/>
      <c r="Z4" s="735"/>
      <c r="AA4" s="735"/>
      <c r="AB4" s="735"/>
      <c r="AC4" s="736"/>
      <c r="AD4" s="223"/>
      <c r="AE4" s="729"/>
      <c r="AF4" s="730"/>
      <c r="AG4" s="730"/>
      <c r="AH4" s="730"/>
      <c r="AI4" s="730"/>
      <c r="AJ4" s="730"/>
      <c r="AK4" s="730"/>
      <c r="AL4" s="731"/>
      <c r="AM4" s="223"/>
      <c r="AN4" s="729"/>
      <c r="AO4" s="730"/>
      <c r="AP4" s="730"/>
      <c r="AQ4" s="730"/>
      <c r="AR4" s="730"/>
      <c r="AS4" s="730"/>
      <c r="AT4" s="730"/>
      <c r="AU4" s="730"/>
      <c r="AV4" s="730"/>
      <c r="AW4" s="730"/>
      <c r="AX4" s="731"/>
      <c r="AY4" s="223"/>
      <c r="AZ4" s="732" t="s">
        <v>198</v>
      </c>
    </row>
    <row r="5" spans="2:52" s="142" customFormat="1" ht="112.2" customHeight="1" thickBot="1" x14ac:dyDescent="0.4">
      <c r="B5" s="174" t="s">
        <v>183</v>
      </c>
      <c r="C5" s="211" t="s">
        <v>191</v>
      </c>
      <c r="D5" s="210" t="s">
        <v>384</v>
      </c>
      <c r="E5" s="212" t="s">
        <v>337</v>
      </c>
      <c r="F5" s="174" t="s">
        <v>192</v>
      </c>
      <c r="G5" s="211" t="s">
        <v>338</v>
      </c>
      <c r="H5" s="211" t="s">
        <v>193</v>
      </c>
      <c r="I5" s="176" t="s">
        <v>348</v>
      </c>
      <c r="J5" s="176" t="s">
        <v>195</v>
      </c>
      <c r="K5" s="175" t="s">
        <v>184</v>
      </c>
      <c r="L5" s="216" t="s">
        <v>329</v>
      </c>
      <c r="M5" s="208" t="s">
        <v>330</v>
      </c>
      <c r="N5" s="175" t="s">
        <v>197</v>
      </c>
      <c r="O5" s="175" t="s">
        <v>158</v>
      </c>
      <c r="P5" s="175" t="s">
        <v>159</v>
      </c>
      <c r="Q5" s="175" t="s">
        <v>160</v>
      </c>
      <c r="R5" s="175" t="s">
        <v>161</v>
      </c>
      <c r="S5" s="175" t="s">
        <v>185</v>
      </c>
      <c r="T5" s="213" t="s">
        <v>162</v>
      </c>
      <c r="U5" s="216" t="s">
        <v>174</v>
      </c>
      <c r="V5" s="163" t="s">
        <v>173</v>
      </c>
      <c r="W5" s="163" t="s">
        <v>172</v>
      </c>
      <c r="X5" s="163" t="s">
        <v>171</v>
      </c>
      <c r="Y5" s="163" t="s">
        <v>170</v>
      </c>
      <c r="Z5" s="163" t="s">
        <v>169</v>
      </c>
      <c r="AA5" s="163" t="s">
        <v>168</v>
      </c>
      <c r="AB5" s="163" t="s">
        <v>167</v>
      </c>
      <c r="AC5" s="164" t="s">
        <v>166</v>
      </c>
      <c r="AD5" s="229"/>
      <c r="AE5" s="162" t="s">
        <v>286</v>
      </c>
      <c r="AF5" s="163" t="s">
        <v>287</v>
      </c>
      <c r="AG5" s="163" t="s">
        <v>288</v>
      </c>
      <c r="AH5" s="163" t="s">
        <v>289</v>
      </c>
      <c r="AI5" s="164" t="s">
        <v>290</v>
      </c>
      <c r="AJ5" s="163" t="s">
        <v>291</v>
      </c>
      <c r="AK5" s="163" t="s">
        <v>292</v>
      </c>
      <c r="AL5" s="164" t="s">
        <v>293</v>
      </c>
      <c r="AM5" s="163"/>
      <c r="AN5" s="162" t="s">
        <v>344</v>
      </c>
      <c r="AO5" s="163" t="s">
        <v>295</v>
      </c>
      <c r="AP5" s="163" t="s">
        <v>296</v>
      </c>
      <c r="AQ5" s="163" t="s">
        <v>297</v>
      </c>
      <c r="AR5" s="162" t="s">
        <v>345</v>
      </c>
      <c r="AS5" s="281" t="s">
        <v>346</v>
      </c>
      <c r="AT5" s="163" t="s">
        <v>347</v>
      </c>
      <c r="AU5" s="281" t="s">
        <v>301</v>
      </c>
      <c r="AV5" s="163" t="s">
        <v>302</v>
      </c>
      <c r="AW5" s="163" t="s">
        <v>303</v>
      </c>
      <c r="AX5" s="164" t="s">
        <v>304</v>
      </c>
      <c r="AY5" s="229"/>
      <c r="AZ5" s="733"/>
    </row>
    <row r="6" spans="2:52" s="142" customFormat="1" ht="21" customHeight="1" thickBot="1" x14ac:dyDescent="0.4">
      <c r="B6" s="741" t="s">
        <v>186</v>
      </c>
      <c r="C6" s="742"/>
      <c r="D6" s="742"/>
      <c r="E6" s="742"/>
      <c r="F6" s="742"/>
      <c r="G6" s="742"/>
      <c r="H6" s="742"/>
      <c r="I6" s="742"/>
      <c r="J6" s="742"/>
      <c r="K6" s="742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8"/>
      <c r="AF6" s="488"/>
      <c r="AG6" s="488"/>
      <c r="AH6" s="488"/>
      <c r="AI6" s="488"/>
      <c r="AJ6" s="488"/>
      <c r="AK6" s="488"/>
      <c r="AL6" s="488"/>
      <c r="AM6" s="486"/>
      <c r="AN6" s="488"/>
      <c r="AO6" s="488"/>
      <c r="AP6" s="488"/>
      <c r="AQ6" s="488"/>
      <c r="AR6" s="488"/>
      <c r="AS6" s="488"/>
      <c r="AT6" s="488"/>
      <c r="AU6" s="488"/>
      <c r="AV6" s="488"/>
      <c r="AW6" s="488"/>
      <c r="AX6" s="488"/>
      <c r="AY6" s="486"/>
      <c r="AZ6" s="487"/>
    </row>
    <row r="7" spans="2:52" ht="28.8" x14ac:dyDescent="0.35">
      <c r="B7" s="137" t="s">
        <v>128</v>
      </c>
      <c r="C7" s="136" t="s">
        <v>129</v>
      </c>
      <c r="D7" s="135"/>
      <c r="E7" s="134" t="s">
        <v>187</v>
      </c>
      <c r="F7" s="177">
        <v>38875</v>
      </c>
      <c r="G7" s="136">
        <v>2</v>
      </c>
      <c r="H7" s="136">
        <v>1</v>
      </c>
      <c r="I7" s="136" t="s">
        <v>196</v>
      </c>
      <c r="J7" s="136" t="s">
        <v>349</v>
      </c>
      <c r="K7" s="136">
        <v>6.27</v>
      </c>
      <c r="L7" s="178">
        <v>400</v>
      </c>
      <c r="M7" s="214"/>
      <c r="N7" s="214"/>
      <c r="O7" s="179">
        <v>9</v>
      </c>
      <c r="P7" s="179">
        <v>2.5</v>
      </c>
      <c r="Q7" s="179">
        <v>9</v>
      </c>
      <c r="R7" s="179">
        <v>40</v>
      </c>
      <c r="S7" s="179">
        <v>-0.05</v>
      </c>
      <c r="T7" s="180">
        <v>-0.05</v>
      </c>
      <c r="U7" s="178"/>
      <c r="V7" s="214"/>
      <c r="W7" s="179"/>
      <c r="X7" s="179"/>
      <c r="Y7" s="179"/>
      <c r="Z7" s="179"/>
      <c r="AA7" s="179"/>
      <c r="AB7" s="179"/>
      <c r="AC7" s="218"/>
      <c r="AD7" s="489"/>
      <c r="AE7" s="491"/>
      <c r="AF7" s="492"/>
      <c r="AG7" s="492"/>
      <c r="AH7" s="492"/>
      <c r="AI7" s="492"/>
      <c r="AJ7" s="492"/>
      <c r="AK7" s="492"/>
      <c r="AL7" s="493"/>
      <c r="AM7" s="489"/>
      <c r="AN7" s="491"/>
      <c r="AO7" s="492"/>
      <c r="AP7" s="492"/>
      <c r="AQ7" s="492"/>
      <c r="AR7" s="492"/>
      <c r="AS7" s="492"/>
      <c r="AT7" s="492"/>
      <c r="AU7" s="492"/>
      <c r="AV7" s="492"/>
      <c r="AW7" s="492"/>
      <c r="AX7" s="493"/>
      <c r="AY7" s="218"/>
      <c r="AZ7" s="181" t="s">
        <v>200</v>
      </c>
    </row>
    <row r="8" spans="2:52" x14ac:dyDescent="0.35">
      <c r="B8" s="141"/>
      <c r="C8" s="140"/>
      <c r="D8" s="139"/>
      <c r="E8" s="138"/>
      <c r="F8" s="182"/>
      <c r="G8" s="140"/>
      <c r="H8" s="140"/>
      <c r="I8" s="140"/>
      <c r="J8" s="140"/>
      <c r="K8" s="140"/>
      <c r="L8" s="178"/>
      <c r="M8" s="214"/>
      <c r="N8" s="214"/>
      <c r="O8" s="179"/>
      <c r="P8" s="179"/>
      <c r="Q8" s="179"/>
      <c r="R8" s="179"/>
      <c r="S8" s="179"/>
      <c r="T8" s="180"/>
      <c r="U8" s="178"/>
      <c r="V8" s="214"/>
      <c r="W8" s="179"/>
      <c r="X8" s="179"/>
      <c r="Y8" s="179"/>
      <c r="Z8" s="179"/>
      <c r="AA8" s="179"/>
      <c r="AB8" s="179"/>
      <c r="AC8" s="218"/>
      <c r="AD8" s="489"/>
      <c r="AE8" s="219"/>
      <c r="AF8" s="490"/>
      <c r="AG8" s="490"/>
      <c r="AH8" s="490"/>
      <c r="AI8" s="490"/>
      <c r="AJ8" s="490"/>
      <c r="AK8" s="490"/>
      <c r="AL8" s="494"/>
      <c r="AM8" s="489"/>
      <c r="AN8" s="219"/>
      <c r="AO8" s="490"/>
      <c r="AP8" s="490"/>
      <c r="AQ8" s="490"/>
      <c r="AR8" s="490"/>
      <c r="AS8" s="490"/>
      <c r="AT8" s="490"/>
      <c r="AU8" s="490"/>
      <c r="AV8" s="490"/>
      <c r="AW8" s="490"/>
      <c r="AX8" s="494"/>
      <c r="AY8" s="218"/>
      <c r="AZ8" s="183"/>
    </row>
    <row r="9" spans="2:52" x14ac:dyDescent="0.35">
      <c r="B9" s="141"/>
      <c r="C9" s="140"/>
      <c r="D9" s="139"/>
      <c r="E9" s="138"/>
      <c r="F9" s="182"/>
      <c r="G9" s="140"/>
      <c r="H9" s="140"/>
      <c r="I9" s="140"/>
      <c r="J9" s="140"/>
      <c r="K9" s="140"/>
      <c r="L9" s="178"/>
      <c r="M9" s="214"/>
      <c r="N9" s="214"/>
      <c r="O9" s="179"/>
      <c r="P9" s="179"/>
      <c r="Q9" s="179"/>
      <c r="R9" s="179"/>
      <c r="S9" s="179"/>
      <c r="T9" s="180"/>
      <c r="U9" s="178"/>
      <c r="V9" s="214"/>
      <c r="W9" s="179"/>
      <c r="X9" s="179"/>
      <c r="Y9" s="179"/>
      <c r="Z9" s="179"/>
      <c r="AA9" s="179"/>
      <c r="AB9" s="179"/>
      <c r="AC9" s="218"/>
      <c r="AD9" s="489"/>
      <c r="AE9" s="219"/>
      <c r="AF9" s="490"/>
      <c r="AG9" s="490"/>
      <c r="AH9" s="490"/>
      <c r="AI9" s="490"/>
      <c r="AJ9" s="490"/>
      <c r="AK9" s="490"/>
      <c r="AL9" s="494"/>
      <c r="AM9" s="489"/>
      <c r="AN9" s="219"/>
      <c r="AO9" s="490"/>
      <c r="AP9" s="490"/>
      <c r="AQ9" s="490"/>
      <c r="AR9" s="490"/>
      <c r="AS9" s="490"/>
      <c r="AT9" s="490"/>
      <c r="AU9" s="490"/>
      <c r="AV9" s="490"/>
      <c r="AW9" s="490"/>
      <c r="AX9" s="494"/>
      <c r="AY9" s="218"/>
      <c r="AZ9" s="183"/>
    </row>
    <row r="10" spans="2:52" x14ac:dyDescent="0.35">
      <c r="B10" s="141"/>
      <c r="C10" s="140"/>
      <c r="D10" s="139"/>
      <c r="E10" s="138"/>
      <c r="F10" s="182"/>
      <c r="G10" s="140"/>
      <c r="H10" s="140"/>
      <c r="I10" s="140"/>
      <c r="J10" s="140"/>
      <c r="K10" s="140"/>
      <c r="L10" s="178"/>
      <c r="M10" s="214"/>
      <c r="N10" s="214"/>
      <c r="O10" s="179"/>
      <c r="P10" s="179"/>
      <c r="Q10" s="179"/>
      <c r="R10" s="179"/>
      <c r="S10" s="179"/>
      <c r="T10" s="180"/>
      <c r="U10" s="178"/>
      <c r="V10" s="214"/>
      <c r="W10" s="179"/>
      <c r="X10" s="179"/>
      <c r="Y10" s="179"/>
      <c r="Z10" s="179"/>
      <c r="AA10" s="179"/>
      <c r="AB10" s="179"/>
      <c r="AC10" s="218"/>
      <c r="AD10" s="489"/>
      <c r="AE10" s="219"/>
      <c r="AF10" s="490"/>
      <c r="AG10" s="490"/>
      <c r="AH10" s="490"/>
      <c r="AI10" s="490"/>
      <c r="AJ10" s="490"/>
      <c r="AK10" s="490"/>
      <c r="AL10" s="494"/>
      <c r="AM10" s="489"/>
      <c r="AN10" s="219"/>
      <c r="AO10" s="490"/>
      <c r="AP10" s="490"/>
      <c r="AQ10" s="490"/>
      <c r="AR10" s="490"/>
      <c r="AS10" s="490"/>
      <c r="AT10" s="490"/>
      <c r="AU10" s="490"/>
      <c r="AV10" s="490"/>
      <c r="AW10" s="490"/>
      <c r="AX10" s="494"/>
      <c r="AY10" s="218"/>
      <c r="AZ10" s="183"/>
    </row>
    <row r="11" spans="2:52" x14ac:dyDescent="0.35">
      <c r="B11" s="141"/>
      <c r="C11" s="140"/>
      <c r="D11" s="139"/>
      <c r="E11" s="138"/>
      <c r="F11" s="182"/>
      <c r="G11" s="140"/>
      <c r="H11" s="140"/>
      <c r="I11" s="140"/>
      <c r="J11" s="140"/>
      <c r="K11" s="140"/>
      <c r="L11" s="178"/>
      <c r="M11" s="214"/>
      <c r="N11" s="214"/>
      <c r="O11" s="179"/>
      <c r="P11" s="179"/>
      <c r="Q11" s="179"/>
      <c r="R11" s="179"/>
      <c r="S11" s="179"/>
      <c r="T11" s="180"/>
      <c r="U11" s="178"/>
      <c r="V11" s="214"/>
      <c r="W11" s="179"/>
      <c r="X11" s="179"/>
      <c r="Y11" s="179"/>
      <c r="Z11" s="179"/>
      <c r="AA11" s="179"/>
      <c r="AB11" s="179"/>
      <c r="AC11" s="218"/>
      <c r="AD11" s="489"/>
      <c r="AE11" s="219"/>
      <c r="AF11" s="490"/>
      <c r="AG11" s="490"/>
      <c r="AH11" s="490"/>
      <c r="AI11" s="490"/>
      <c r="AJ11" s="490"/>
      <c r="AK11" s="490"/>
      <c r="AL11" s="494"/>
      <c r="AM11" s="489"/>
      <c r="AN11" s="219"/>
      <c r="AO11" s="490"/>
      <c r="AP11" s="490"/>
      <c r="AQ11" s="490"/>
      <c r="AR11" s="490"/>
      <c r="AS11" s="490"/>
      <c r="AT11" s="490"/>
      <c r="AU11" s="490"/>
      <c r="AV11" s="490"/>
      <c r="AW11" s="490"/>
      <c r="AX11" s="494"/>
      <c r="AY11" s="218"/>
      <c r="AZ11" s="183"/>
    </row>
    <row r="12" spans="2:52" x14ac:dyDescent="0.35">
      <c r="B12" s="141"/>
      <c r="C12" s="140"/>
      <c r="D12" s="139"/>
      <c r="E12" s="138"/>
      <c r="F12" s="182"/>
      <c r="G12" s="140"/>
      <c r="H12" s="140"/>
      <c r="I12" s="140"/>
      <c r="J12" s="140"/>
      <c r="K12" s="140"/>
      <c r="L12" s="178"/>
      <c r="M12" s="214"/>
      <c r="N12" s="214"/>
      <c r="O12" s="179"/>
      <c r="P12" s="179"/>
      <c r="Q12" s="179"/>
      <c r="R12" s="179"/>
      <c r="S12" s="179"/>
      <c r="T12" s="180"/>
      <c r="U12" s="178"/>
      <c r="V12" s="214"/>
      <c r="W12" s="179"/>
      <c r="X12" s="179"/>
      <c r="Y12" s="179"/>
      <c r="Z12" s="179"/>
      <c r="AA12" s="179"/>
      <c r="AB12" s="179"/>
      <c r="AC12" s="218"/>
      <c r="AD12" s="489"/>
      <c r="AE12" s="219"/>
      <c r="AF12" s="490"/>
      <c r="AG12" s="490"/>
      <c r="AH12" s="490"/>
      <c r="AI12" s="490"/>
      <c r="AJ12" s="490"/>
      <c r="AK12" s="490"/>
      <c r="AL12" s="494"/>
      <c r="AM12" s="489"/>
      <c r="AN12" s="219"/>
      <c r="AO12" s="490"/>
      <c r="AP12" s="490"/>
      <c r="AQ12" s="490"/>
      <c r="AR12" s="490"/>
      <c r="AS12" s="490"/>
      <c r="AT12" s="490"/>
      <c r="AU12" s="490"/>
      <c r="AV12" s="490"/>
      <c r="AW12" s="490"/>
      <c r="AX12" s="494"/>
      <c r="AY12" s="218"/>
      <c r="AZ12" s="183"/>
    </row>
    <row r="13" spans="2:52" x14ac:dyDescent="0.35">
      <c r="B13" s="141"/>
      <c r="C13" s="140"/>
      <c r="D13" s="139"/>
      <c r="E13" s="138"/>
      <c r="F13" s="182"/>
      <c r="G13" s="140"/>
      <c r="H13" s="140"/>
      <c r="I13" s="140"/>
      <c r="J13" s="140"/>
      <c r="K13" s="140"/>
      <c r="L13" s="178"/>
      <c r="M13" s="214"/>
      <c r="N13" s="214"/>
      <c r="O13" s="179"/>
      <c r="P13" s="179"/>
      <c r="Q13" s="179"/>
      <c r="R13" s="179"/>
      <c r="S13" s="179"/>
      <c r="T13" s="180"/>
      <c r="U13" s="178"/>
      <c r="V13" s="214"/>
      <c r="W13" s="179"/>
      <c r="X13" s="179"/>
      <c r="Y13" s="179"/>
      <c r="Z13" s="179"/>
      <c r="AA13" s="179"/>
      <c r="AB13" s="179"/>
      <c r="AC13" s="218"/>
      <c r="AD13" s="489"/>
      <c r="AE13" s="219"/>
      <c r="AF13" s="490"/>
      <c r="AG13" s="490"/>
      <c r="AH13" s="490"/>
      <c r="AI13" s="490"/>
      <c r="AJ13" s="490"/>
      <c r="AK13" s="490"/>
      <c r="AL13" s="494"/>
      <c r="AM13" s="489"/>
      <c r="AN13" s="219"/>
      <c r="AO13" s="490"/>
      <c r="AP13" s="490"/>
      <c r="AQ13" s="490"/>
      <c r="AR13" s="490"/>
      <c r="AS13" s="490"/>
      <c r="AT13" s="490"/>
      <c r="AU13" s="490"/>
      <c r="AV13" s="490"/>
      <c r="AW13" s="490"/>
      <c r="AX13" s="494"/>
      <c r="AY13" s="218"/>
      <c r="AZ13" s="183"/>
    </row>
    <row r="14" spans="2:52" ht="15" thickBot="1" x14ac:dyDescent="0.4">
      <c r="B14" s="141"/>
      <c r="C14" s="140"/>
      <c r="D14" s="139"/>
      <c r="E14" s="138"/>
      <c r="F14" s="182"/>
      <c r="G14" s="140"/>
      <c r="H14" s="140"/>
      <c r="I14" s="140"/>
      <c r="J14" s="140"/>
      <c r="K14" s="140"/>
      <c r="L14" s="178"/>
      <c r="M14" s="214"/>
      <c r="N14" s="214"/>
      <c r="O14" s="179"/>
      <c r="P14" s="179"/>
      <c r="Q14" s="179"/>
      <c r="R14" s="179"/>
      <c r="S14" s="179"/>
      <c r="T14" s="180"/>
      <c r="U14" s="187"/>
      <c r="V14" s="214"/>
      <c r="W14" s="179"/>
      <c r="X14" s="179"/>
      <c r="Y14" s="179"/>
      <c r="Z14" s="179"/>
      <c r="AA14" s="179"/>
      <c r="AB14" s="179"/>
      <c r="AC14" s="218"/>
      <c r="AD14" s="489"/>
      <c r="AE14" s="220"/>
      <c r="AF14" s="200"/>
      <c r="AG14" s="200"/>
      <c r="AH14" s="200"/>
      <c r="AI14" s="200"/>
      <c r="AJ14" s="200"/>
      <c r="AK14" s="200"/>
      <c r="AL14" s="495"/>
      <c r="AM14" s="489"/>
      <c r="AN14" s="220"/>
      <c r="AO14" s="200"/>
      <c r="AP14" s="200"/>
      <c r="AQ14" s="200"/>
      <c r="AR14" s="200"/>
      <c r="AS14" s="200"/>
      <c r="AT14" s="200"/>
      <c r="AU14" s="200"/>
      <c r="AV14" s="200"/>
      <c r="AW14" s="200"/>
      <c r="AX14" s="495"/>
      <c r="AY14" s="218"/>
      <c r="AZ14" s="183"/>
    </row>
    <row r="15" spans="2:52" s="142" customFormat="1" ht="21" customHeight="1" thickBot="1" x14ac:dyDescent="0.4">
      <c r="B15" s="741" t="s">
        <v>186</v>
      </c>
      <c r="C15" s="742"/>
      <c r="D15" s="742"/>
      <c r="E15" s="742"/>
      <c r="F15" s="742"/>
      <c r="G15" s="742"/>
      <c r="H15" s="742"/>
      <c r="I15" s="742"/>
      <c r="J15" s="742"/>
      <c r="K15" s="742"/>
      <c r="L15" s="486"/>
      <c r="M15" s="486"/>
      <c r="N15" s="486"/>
      <c r="O15" s="486"/>
      <c r="P15" s="486"/>
      <c r="Q15" s="486"/>
      <c r="R15" s="486"/>
      <c r="S15" s="486"/>
      <c r="T15" s="486"/>
      <c r="U15" s="486"/>
      <c r="V15" s="486"/>
      <c r="W15" s="486"/>
      <c r="X15" s="486"/>
      <c r="Y15" s="486"/>
      <c r="Z15" s="486"/>
      <c r="AA15" s="486"/>
      <c r="AB15" s="486"/>
      <c r="AC15" s="486"/>
      <c r="AD15" s="486"/>
      <c r="AE15" s="496"/>
      <c r="AF15" s="496"/>
      <c r="AG15" s="496"/>
      <c r="AH15" s="496"/>
      <c r="AI15" s="496"/>
      <c r="AJ15" s="496"/>
      <c r="AK15" s="496"/>
      <c r="AL15" s="496"/>
      <c r="AM15" s="486"/>
      <c r="AN15" s="496"/>
      <c r="AO15" s="496"/>
      <c r="AP15" s="496"/>
      <c r="AQ15" s="496"/>
      <c r="AR15" s="496"/>
      <c r="AS15" s="496"/>
      <c r="AT15" s="496"/>
      <c r="AU15" s="496"/>
      <c r="AV15" s="496"/>
      <c r="AW15" s="496"/>
      <c r="AX15" s="496"/>
      <c r="AY15" s="486"/>
      <c r="AZ15" s="487"/>
    </row>
    <row r="16" spans="2:52" x14ac:dyDescent="0.35">
      <c r="B16" s="500"/>
      <c r="C16" s="501"/>
      <c r="D16" s="502"/>
      <c r="E16" s="503"/>
      <c r="F16" s="504"/>
      <c r="G16" s="501"/>
      <c r="H16" s="501"/>
      <c r="I16" s="501"/>
      <c r="J16" s="501"/>
      <c r="K16" s="503"/>
      <c r="L16" s="491"/>
      <c r="M16" s="505"/>
      <c r="N16" s="505"/>
      <c r="O16" s="492"/>
      <c r="P16" s="492"/>
      <c r="Q16" s="492"/>
      <c r="R16" s="492"/>
      <c r="S16" s="492"/>
      <c r="T16" s="493"/>
      <c r="U16" s="491"/>
      <c r="V16" s="505"/>
      <c r="W16" s="492"/>
      <c r="X16" s="492"/>
      <c r="Y16" s="492"/>
      <c r="Z16" s="492"/>
      <c r="AA16" s="492"/>
      <c r="AB16" s="492"/>
      <c r="AC16" s="498"/>
      <c r="AD16" s="508"/>
      <c r="AE16" s="491"/>
      <c r="AF16" s="492"/>
      <c r="AG16" s="492"/>
      <c r="AH16" s="492"/>
      <c r="AI16" s="492"/>
      <c r="AJ16" s="492"/>
      <c r="AK16" s="492"/>
      <c r="AL16" s="493"/>
      <c r="AM16" s="508"/>
      <c r="AN16" s="491"/>
      <c r="AO16" s="492"/>
      <c r="AP16" s="492"/>
      <c r="AQ16" s="492"/>
      <c r="AR16" s="492"/>
      <c r="AS16" s="492"/>
      <c r="AT16" s="492"/>
      <c r="AU16" s="492"/>
      <c r="AV16" s="492"/>
      <c r="AW16" s="492"/>
      <c r="AX16" s="493"/>
      <c r="AY16" s="498"/>
      <c r="AZ16" s="506"/>
    </row>
    <row r="17" spans="2:52" x14ac:dyDescent="0.35">
      <c r="B17" s="141"/>
      <c r="C17" s="140"/>
      <c r="D17" s="139"/>
      <c r="E17" s="138"/>
      <c r="F17" s="182"/>
      <c r="G17" s="140"/>
      <c r="H17" s="140"/>
      <c r="I17" s="140"/>
      <c r="J17" s="140"/>
      <c r="K17" s="138"/>
      <c r="L17" s="178"/>
      <c r="M17" s="214"/>
      <c r="N17" s="214"/>
      <c r="O17" s="179"/>
      <c r="P17" s="179"/>
      <c r="Q17" s="179"/>
      <c r="R17" s="179"/>
      <c r="S17" s="179"/>
      <c r="T17" s="180"/>
      <c r="U17" s="178"/>
      <c r="V17" s="214"/>
      <c r="W17" s="179"/>
      <c r="X17" s="179"/>
      <c r="Y17" s="179"/>
      <c r="Z17" s="179"/>
      <c r="AA17" s="179"/>
      <c r="AB17" s="179"/>
      <c r="AC17" s="218"/>
      <c r="AD17" s="489"/>
      <c r="AE17" s="219"/>
      <c r="AF17" s="490"/>
      <c r="AG17" s="490"/>
      <c r="AH17" s="490"/>
      <c r="AI17" s="490"/>
      <c r="AJ17" s="490"/>
      <c r="AK17" s="490"/>
      <c r="AL17" s="494"/>
      <c r="AM17" s="489"/>
      <c r="AN17" s="219"/>
      <c r="AO17" s="490"/>
      <c r="AP17" s="490"/>
      <c r="AQ17" s="490"/>
      <c r="AR17" s="490"/>
      <c r="AS17" s="490"/>
      <c r="AT17" s="490"/>
      <c r="AU17" s="490"/>
      <c r="AV17" s="490"/>
      <c r="AW17" s="490"/>
      <c r="AX17" s="494"/>
      <c r="AY17" s="218"/>
      <c r="AZ17" s="183"/>
    </row>
    <row r="18" spans="2:52" x14ac:dyDescent="0.35">
      <c r="B18" s="141"/>
      <c r="C18" s="140"/>
      <c r="D18" s="139"/>
      <c r="E18" s="138"/>
      <c r="F18" s="182"/>
      <c r="G18" s="140"/>
      <c r="H18" s="140"/>
      <c r="I18" s="140"/>
      <c r="J18" s="140"/>
      <c r="K18" s="138"/>
      <c r="L18" s="178"/>
      <c r="M18" s="214"/>
      <c r="N18" s="214"/>
      <c r="O18" s="179"/>
      <c r="P18" s="179"/>
      <c r="Q18" s="179"/>
      <c r="R18" s="179"/>
      <c r="S18" s="179"/>
      <c r="T18" s="180"/>
      <c r="U18" s="178"/>
      <c r="V18" s="214"/>
      <c r="W18" s="179"/>
      <c r="X18" s="179"/>
      <c r="Y18" s="179"/>
      <c r="Z18" s="179"/>
      <c r="AA18" s="179"/>
      <c r="AB18" s="179"/>
      <c r="AC18" s="218"/>
      <c r="AD18" s="489"/>
      <c r="AE18" s="219"/>
      <c r="AF18" s="490"/>
      <c r="AG18" s="490"/>
      <c r="AH18" s="490"/>
      <c r="AI18" s="490"/>
      <c r="AJ18" s="490"/>
      <c r="AK18" s="490"/>
      <c r="AL18" s="494"/>
      <c r="AM18" s="489"/>
      <c r="AN18" s="219"/>
      <c r="AO18" s="490"/>
      <c r="AP18" s="490"/>
      <c r="AQ18" s="490"/>
      <c r="AR18" s="490"/>
      <c r="AS18" s="490"/>
      <c r="AT18" s="490"/>
      <c r="AU18" s="490"/>
      <c r="AV18" s="490"/>
      <c r="AW18" s="490"/>
      <c r="AX18" s="494"/>
      <c r="AY18" s="218"/>
      <c r="AZ18" s="183"/>
    </row>
    <row r="19" spans="2:52" x14ac:dyDescent="0.35">
      <c r="B19" s="141"/>
      <c r="C19" s="140"/>
      <c r="D19" s="139"/>
      <c r="E19" s="138"/>
      <c r="F19" s="182"/>
      <c r="G19" s="140"/>
      <c r="H19" s="140"/>
      <c r="I19" s="140"/>
      <c r="J19" s="140"/>
      <c r="K19" s="138"/>
      <c r="L19" s="178"/>
      <c r="M19" s="214"/>
      <c r="N19" s="214"/>
      <c r="O19" s="179"/>
      <c r="P19" s="179"/>
      <c r="Q19" s="179"/>
      <c r="R19" s="179"/>
      <c r="S19" s="179"/>
      <c r="T19" s="180"/>
      <c r="U19" s="178"/>
      <c r="V19" s="214"/>
      <c r="W19" s="179"/>
      <c r="X19" s="179"/>
      <c r="Y19" s="179"/>
      <c r="Z19" s="179"/>
      <c r="AA19" s="179"/>
      <c r="AB19" s="179"/>
      <c r="AC19" s="218"/>
      <c r="AD19" s="489"/>
      <c r="AE19" s="219"/>
      <c r="AF19" s="490"/>
      <c r="AG19" s="490"/>
      <c r="AH19" s="490"/>
      <c r="AI19" s="490"/>
      <c r="AJ19" s="490"/>
      <c r="AK19" s="490"/>
      <c r="AL19" s="494"/>
      <c r="AM19" s="489"/>
      <c r="AN19" s="219"/>
      <c r="AO19" s="490"/>
      <c r="AP19" s="490"/>
      <c r="AQ19" s="490"/>
      <c r="AR19" s="490"/>
      <c r="AS19" s="490"/>
      <c r="AT19" s="490"/>
      <c r="AU19" s="490"/>
      <c r="AV19" s="490"/>
      <c r="AW19" s="490"/>
      <c r="AX19" s="494"/>
      <c r="AY19" s="218"/>
      <c r="AZ19" s="183"/>
    </row>
    <row r="20" spans="2:52" x14ac:dyDescent="0.35">
      <c r="B20" s="141"/>
      <c r="C20" s="140"/>
      <c r="D20" s="139"/>
      <c r="E20" s="138"/>
      <c r="F20" s="182"/>
      <c r="G20" s="140"/>
      <c r="H20" s="140"/>
      <c r="I20" s="140"/>
      <c r="J20" s="140"/>
      <c r="K20" s="138"/>
      <c r="L20" s="178"/>
      <c r="M20" s="214"/>
      <c r="N20" s="214"/>
      <c r="O20" s="179"/>
      <c r="P20" s="179"/>
      <c r="Q20" s="179"/>
      <c r="R20" s="179"/>
      <c r="S20" s="179"/>
      <c r="T20" s="180"/>
      <c r="U20" s="178"/>
      <c r="V20" s="214"/>
      <c r="W20" s="179"/>
      <c r="X20" s="179"/>
      <c r="Y20" s="179"/>
      <c r="Z20" s="179"/>
      <c r="AA20" s="179"/>
      <c r="AB20" s="179"/>
      <c r="AC20" s="218"/>
      <c r="AD20" s="489"/>
      <c r="AE20" s="219"/>
      <c r="AF20" s="490"/>
      <c r="AG20" s="490"/>
      <c r="AH20" s="490"/>
      <c r="AI20" s="490"/>
      <c r="AJ20" s="490"/>
      <c r="AK20" s="490"/>
      <c r="AL20" s="494"/>
      <c r="AM20" s="489"/>
      <c r="AN20" s="219"/>
      <c r="AO20" s="490"/>
      <c r="AP20" s="490"/>
      <c r="AQ20" s="490"/>
      <c r="AR20" s="490"/>
      <c r="AS20" s="490"/>
      <c r="AT20" s="490"/>
      <c r="AU20" s="490"/>
      <c r="AV20" s="490"/>
      <c r="AW20" s="490"/>
      <c r="AX20" s="494"/>
      <c r="AY20" s="218"/>
      <c r="AZ20" s="183"/>
    </row>
    <row r="21" spans="2:52" x14ac:dyDescent="0.35">
      <c r="B21" s="141"/>
      <c r="C21" s="140"/>
      <c r="D21" s="139"/>
      <c r="E21" s="138"/>
      <c r="F21" s="182"/>
      <c r="G21" s="140"/>
      <c r="H21" s="140"/>
      <c r="I21" s="140"/>
      <c r="J21" s="140"/>
      <c r="K21" s="138"/>
      <c r="L21" s="178"/>
      <c r="M21" s="214"/>
      <c r="N21" s="214"/>
      <c r="O21" s="179"/>
      <c r="P21" s="179"/>
      <c r="Q21" s="179"/>
      <c r="R21" s="179"/>
      <c r="S21" s="179"/>
      <c r="T21" s="180"/>
      <c r="U21" s="178"/>
      <c r="V21" s="214"/>
      <c r="W21" s="179"/>
      <c r="X21" s="179"/>
      <c r="Y21" s="179"/>
      <c r="Z21" s="179"/>
      <c r="AA21" s="179"/>
      <c r="AB21" s="179"/>
      <c r="AC21" s="218"/>
      <c r="AD21" s="489"/>
      <c r="AE21" s="219"/>
      <c r="AF21" s="490"/>
      <c r="AG21" s="490"/>
      <c r="AH21" s="490"/>
      <c r="AI21" s="490"/>
      <c r="AJ21" s="490"/>
      <c r="AK21" s="490"/>
      <c r="AL21" s="494"/>
      <c r="AM21" s="489"/>
      <c r="AN21" s="219"/>
      <c r="AO21" s="490"/>
      <c r="AP21" s="490"/>
      <c r="AQ21" s="490"/>
      <c r="AR21" s="490"/>
      <c r="AS21" s="490"/>
      <c r="AT21" s="490"/>
      <c r="AU21" s="490"/>
      <c r="AV21" s="490"/>
      <c r="AW21" s="490"/>
      <c r="AX21" s="494"/>
      <c r="AY21" s="218"/>
      <c r="AZ21" s="183"/>
    </row>
    <row r="22" spans="2:52" x14ac:dyDescent="0.35">
      <c r="B22" s="141"/>
      <c r="C22" s="140"/>
      <c r="D22" s="139"/>
      <c r="E22" s="138"/>
      <c r="F22" s="182"/>
      <c r="G22" s="140"/>
      <c r="H22" s="140"/>
      <c r="I22" s="140"/>
      <c r="J22" s="140"/>
      <c r="K22" s="138"/>
      <c r="L22" s="178"/>
      <c r="M22" s="214"/>
      <c r="N22" s="214"/>
      <c r="O22" s="179"/>
      <c r="P22" s="179"/>
      <c r="Q22" s="179"/>
      <c r="R22" s="179"/>
      <c r="S22" s="179"/>
      <c r="T22" s="180"/>
      <c r="U22" s="178"/>
      <c r="V22" s="214"/>
      <c r="W22" s="179"/>
      <c r="X22" s="179"/>
      <c r="Y22" s="179"/>
      <c r="Z22" s="179"/>
      <c r="AA22" s="179"/>
      <c r="AB22" s="179"/>
      <c r="AC22" s="218"/>
      <c r="AD22" s="489"/>
      <c r="AE22" s="219"/>
      <c r="AF22" s="490"/>
      <c r="AG22" s="490"/>
      <c r="AH22" s="490"/>
      <c r="AI22" s="490"/>
      <c r="AJ22" s="490"/>
      <c r="AK22" s="490"/>
      <c r="AL22" s="494"/>
      <c r="AM22" s="489"/>
      <c r="AN22" s="219"/>
      <c r="AO22" s="490"/>
      <c r="AP22" s="490"/>
      <c r="AQ22" s="490"/>
      <c r="AR22" s="490"/>
      <c r="AS22" s="490"/>
      <c r="AT22" s="490"/>
      <c r="AU22" s="490"/>
      <c r="AV22" s="490"/>
      <c r="AW22" s="490"/>
      <c r="AX22" s="494"/>
      <c r="AY22" s="218"/>
      <c r="AZ22" s="183"/>
    </row>
    <row r="23" spans="2:52" x14ac:dyDescent="0.35">
      <c r="B23" s="141"/>
      <c r="C23" s="140"/>
      <c r="D23" s="139"/>
      <c r="E23" s="138"/>
      <c r="F23" s="182"/>
      <c r="G23" s="140"/>
      <c r="H23" s="140"/>
      <c r="I23" s="140"/>
      <c r="J23" s="140"/>
      <c r="K23" s="138"/>
      <c r="L23" s="178"/>
      <c r="M23" s="214"/>
      <c r="N23" s="214"/>
      <c r="O23" s="179"/>
      <c r="P23" s="179"/>
      <c r="Q23" s="179"/>
      <c r="R23" s="179"/>
      <c r="S23" s="179"/>
      <c r="T23" s="180"/>
      <c r="U23" s="219"/>
      <c r="V23" s="214"/>
      <c r="W23" s="179"/>
      <c r="X23" s="179"/>
      <c r="Y23" s="179"/>
      <c r="Z23" s="179"/>
      <c r="AA23" s="179"/>
      <c r="AB23" s="179"/>
      <c r="AC23" s="218"/>
      <c r="AD23" s="489"/>
      <c r="AE23" s="219"/>
      <c r="AF23" s="490"/>
      <c r="AG23" s="490"/>
      <c r="AH23" s="490"/>
      <c r="AI23" s="490"/>
      <c r="AJ23" s="490"/>
      <c r="AK23" s="490"/>
      <c r="AL23" s="494"/>
      <c r="AM23" s="489"/>
      <c r="AN23" s="219"/>
      <c r="AO23" s="490"/>
      <c r="AP23" s="490"/>
      <c r="AQ23" s="490"/>
      <c r="AR23" s="490"/>
      <c r="AS23" s="490"/>
      <c r="AT23" s="490"/>
      <c r="AU23" s="490"/>
      <c r="AV23" s="490"/>
      <c r="AW23" s="490"/>
      <c r="AX23" s="494"/>
      <c r="AY23" s="218"/>
      <c r="AZ23" s="183"/>
    </row>
    <row r="24" spans="2:52" ht="15" thickBot="1" x14ac:dyDescent="0.4">
      <c r="B24" s="191"/>
      <c r="C24" s="185"/>
      <c r="D24" s="209"/>
      <c r="E24" s="186"/>
      <c r="F24" s="184"/>
      <c r="G24" s="185"/>
      <c r="H24" s="185"/>
      <c r="I24" s="185"/>
      <c r="J24" s="185"/>
      <c r="K24" s="186"/>
      <c r="L24" s="187"/>
      <c r="M24" s="215"/>
      <c r="N24" s="215"/>
      <c r="O24" s="188"/>
      <c r="P24" s="188"/>
      <c r="Q24" s="188"/>
      <c r="R24" s="188"/>
      <c r="S24" s="188"/>
      <c r="T24" s="189"/>
      <c r="U24" s="187"/>
      <c r="V24" s="215"/>
      <c r="W24" s="188"/>
      <c r="X24" s="188"/>
      <c r="Y24" s="188"/>
      <c r="Z24" s="188"/>
      <c r="AA24" s="188"/>
      <c r="AB24" s="188"/>
      <c r="AC24" s="499"/>
      <c r="AD24" s="507"/>
      <c r="AE24" s="220"/>
      <c r="AF24" s="200"/>
      <c r="AG24" s="200"/>
      <c r="AH24" s="200"/>
      <c r="AI24" s="200"/>
      <c r="AJ24" s="200"/>
      <c r="AK24" s="200"/>
      <c r="AL24" s="495"/>
      <c r="AM24" s="507"/>
      <c r="AN24" s="220"/>
      <c r="AO24" s="200"/>
      <c r="AP24" s="200"/>
      <c r="AQ24" s="200"/>
      <c r="AR24" s="200"/>
      <c r="AS24" s="200"/>
      <c r="AT24" s="200"/>
      <c r="AU24" s="200"/>
      <c r="AV24" s="200"/>
      <c r="AW24" s="200"/>
      <c r="AX24" s="495"/>
      <c r="AY24" s="499"/>
      <c r="AZ24" s="190"/>
    </row>
    <row r="25" spans="2:52" s="142" customFormat="1" ht="21" customHeight="1" thickBot="1" x14ac:dyDescent="0.4">
      <c r="B25" s="741" t="s">
        <v>186</v>
      </c>
      <c r="C25" s="742"/>
      <c r="D25" s="742"/>
      <c r="E25" s="742"/>
      <c r="F25" s="742"/>
      <c r="G25" s="742"/>
      <c r="H25" s="742"/>
      <c r="I25" s="742"/>
      <c r="J25" s="742"/>
      <c r="K25" s="742"/>
      <c r="L25" s="486"/>
      <c r="M25" s="486"/>
      <c r="N25" s="486"/>
      <c r="O25" s="486"/>
      <c r="P25" s="486"/>
      <c r="Q25" s="486"/>
      <c r="R25" s="486"/>
      <c r="S25" s="486"/>
      <c r="T25" s="486"/>
      <c r="U25" s="486"/>
      <c r="V25" s="486"/>
      <c r="W25" s="486"/>
      <c r="X25" s="486"/>
      <c r="Y25" s="486"/>
      <c r="Z25" s="486"/>
      <c r="AA25" s="486"/>
      <c r="AB25" s="486"/>
      <c r="AC25" s="486"/>
      <c r="AD25" s="488"/>
      <c r="AE25" s="496"/>
      <c r="AF25" s="496"/>
      <c r="AG25" s="496"/>
      <c r="AH25" s="496"/>
      <c r="AI25" s="496"/>
      <c r="AJ25" s="496"/>
      <c r="AK25" s="496"/>
      <c r="AL25" s="496"/>
      <c r="AM25" s="486"/>
      <c r="AN25" s="496"/>
      <c r="AO25" s="496"/>
      <c r="AP25" s="496"/>
      <c r="AQ25" s="496"/>
      <c r="AR25" s="496"/>
      <c r="AS25" s="496"/>
      <c r="AT25" s="496"/>
      <c r="AU25" s="496"/>
      <c r="AV25" s="496"/>
      <c r="AW25" s="496"/>
      <c r="AX25" s="496"/>
      <c r="AY25" s="486"/>
      <c r="AZ25" s="487"/>
    </row>
    <row r="26" spans="2:52" x14ac:dyDescent="0.35">
      <c r="B26" s="500"/>
      <c r="C26" s="501"/>
      <c r="D26" s="502"/>
      <c r="E26" s="503"/>
      <c r="F26" s="504"/>
      <c r="G26" s="501"/>
      <c r="H26" s="501"/>
      <c r="I26" s="501"/>
      <c r="J26" s="501"/>
      <c r="K26" s="503"/>
      <c r="L26" s="491"/>
      <c r="M26" s="505"/>
      <c r="N26" s="505"/>
      <c r="O26" s="492"/>
      <c r="P26" s="492"/>
      <c r="Q26" s="492"/>
      <c r="R26" s="492"/>
      <c r="S26" s="492"/>
      <c r="T26" s="493"/>
      <c r="U26" s="491"/>
      <c r="V26" s="505"/>
      <c r="W26" s="492"/>
      <c r="X26" s="492"/>
      <c r="Y26" s="492"/>
      <c r="Z26" s="492"/>
      <c r="AA26" s="492"/>
      <c r="AB26" s="492"/>
      <c r="AC26" s="498"/>
      <c r="AD26" s="497"/>
      <c r="AE26" s="491"/>
      <c r="AF26" s="492"/>
      <c r="AG26" s="492"/>
      <c r="AH26" s="492"/>
      <c r="AI26" s="492"/>
      <c r="AJ26" s="492"/>
      <c r="AK26" s="492"/>
      <c r="AL26" s="493"/>
      <c r="AM26" s="523"/>
      <c r="AN26" s="491"/>
      <c r="AO26" s="492"/>
      <c r="AP26" s="492"/>
      <c r="AQ26" s="492"/>
      <c r="AR26" s="492"/>
      <c r="AS26" s="492"/>
      <c r="AT26" s="492"/>
      <c r="AU26" s="492"/>
      <c r="AV26" s="492"/>
      <c r="AW26" s="492"/>
      <c r="AX26" s="493"/>
      <c r="AY26" s="498"/>
      <c r="AZ26" s="506"/>
    </row>
    <row r="27" spans="2:52" x14ac:dyDescent="0.35">
      <c r="B27" s="141"/>
      <c r="C27" s="140"/>
      <c r="D27" s="139"/>
      <c r="E27" s="138"/>
      <c r="F27" s="182"/>
      <c r="G27" s="140"/>
      <c r="H27" s="140"/>
      <c r="I27" s="140"/>
      <c r="J27" s="140"/>
      <c r="K27" s="138"/>
      <c r="L27" s="178"/>
      <c r="M27" s="214"/>
      <c r="N27" s="214"/>
      <c r="O27" s="179"/>
      <c r="P27" s="179"/>
      <c r="Q27" s="179"/>
      <c r="R27" s="179"/>
      <c r="S27" s="179"/>
      <c r="T27" s="180"/>
      <c r="U27" s="178"/>
      <c r="V27" s="214"/>
      <c r="W27" s="179"/>
      <c r="X27" s="179"/>
      <c r="Y27" s="179"/>
      <c r="Z27" s="179"/>
      <c r="AA27" s="179"/>
      <c r="AB27" s="179"/>
      <c r="AC27" s="218"/>
      <c r="AD27" s="521"/>
      <c r="AE27" s="219"/>
      <c r="AF27" s="490"/>
      <c r="AG27" s="490"/>
      <c r="AH27" s="490"/>
      <c r="AI27" s="490"/>
      <c r="AJ27" s="490"/>
      <c r="AK27" s="490"/>
      <c r="AL27" s="494"/>
      <c r="AM27" s="524"/>
      <c r="AN27" s="219"/>
      <c r="AO27" s="490"/>
      <c r="AP27" s="490"/>
      <c r="AQ27" s="490"/>
      <c r="AR27" s="490"/>
      <c r="AS27" s="490"/>
      <c r="AT27" s="490"/>
      <c r="AU27" s="490"/>
      <c r="AV27" s="490"/>
      <c r="AW27" s="490"/>
      <c r="AX27" s="494"/>
      <c r="AY27" s="525"/>
      <c r="AZ27" s="183"/>
    </row>
    <row r="28" spans="2:52" x14ac:dyDescent="0.35">
      <c r="B28" s="141"/>
      <c r="C28" s="140"/>
      <c r="D28" s="139"/>
      <c r="E28" s="138"/>
      <c r="F28" s="182"/>
      <c r="G28" s="140"/>
      <c r="H28" s="140"/>
      <c r="I28" s="140"/>
      <c r="J28" s="140"/>
      <c r="K28" s="138"/>
      <c r="L28" s="178"/>
      <c r="M28" s="214"/>
      <c r="N28" s="214"/>
      <c r="O28" s="179"/>
      <c r="P28" s="179"/>
      <c r="Q28" s="179"/>
      <c r="R28" s="179"/>
      <c r="S28" s="179"/>
      <c r="T28" s="180"/>
      <c r="U28" s="178"/>
      <c r="V28" s="214"/>
      <c r="W28" s="179"/>
      <c r="X28" s="179"/>
      <c r="Y28" s="179"/>
      <c r="Z28" s="179"/>
      <c r="AA28" s="179"/>
      <c r="AB28" s="179"/>
      <c r="AC28" s="218"/>
      <c r="AD28" s="521"/>
      <c r="AE28" s="219"/>
      <c r="AF28" s="490"/>
      <c r="AG28" s="490"/>
      <c r="AH28" s="490"/>
      <c r="AI28" s="490"/>
      <c r="AJ28" s="490"/>
      <c r="AK28" s="490"/>
      <c r="AL28" s="494"/>
      <c r="AM28" s="524"/>
      <c r="AN28" s="219"/>
      <c r="AO28" s="490"/>
      <c r="AP28" s="490"/>
      <c r="AQ28" s="490"/>
      <c r="AR28" s="490"/>
      <c r="AS28" s="490"/>
      <c r="AT28" s="490"/>
      <c r="AU28" s="490"/>
      <c r="AV28" s="490"/>
      <c r="AW28" s="490"/>
      <c r="AX28" s="494"/>
      <c r="AY28" s="525"/>
      <c r="AZ28" s="183"/>
    </row>
    <row r="29" spans="2:52" x14ac:dyDescent="0.35">
      <c r="B29" s="141"/>
      <c r="C29" s="140"/>
      <c r="D29" s="139"/>
      <c r="E29" s="138"/>
      <c r="F29" s="182"/>
      <c r="G29" s="140"/>
      <c r="H29" s="140"/>
      <c r="I29" s="140"/>
      <c r="J29" s="140"/>
      <c r="K29" s="138"/>
      <c r="L29" s="178"/>
      <c r="M29" s="214"/>
      <c r="N29" s="214"/>
      <c r="O29" s="179"/>
      <c r="P29" s="179"/>
      <c r="Q29" s="179"/>
      <c r="R29" s="179"/>
      <c r="S29" s="179"/>
      <c r="T29" s="180"/>
      <c r="U29" s="178"/>
      <c r="V29" s="214"/>
      <c r="W29" s="179"/>
      <c r="X29" s="179"/>
      <c r="Y29" s="179"/>
      <c r="Z29" s="179"/>
      <c r="AA29" s="179"/>
      <c r="AB29" s="179"/>
      <c r="AC29" s="218"/>
      <c r="AD29" s="521"/>
      <c r="AE29" s="219"/>
      <c r="AF29" s="490"/>
      <c r="AG29" s="490"/>
      <c r="AH29" s="490"/>
      <c r="AI29" s="490"/>
      <c r="AJ29" s="490"/>
      <c r="AK29" s="490"/>
      <c r="AL29" s="494"/>
      <c r="AM29" s="524"/>
      <c r="AN29" s="219"/>
      <c r="AO29" s="490"/>
      <c r="AP29" s="490"/>
      <c r="AQ29" s="490"/>
      <c r="AR29" s="490"/>
      <c r="AS29" s="490"/>
      <c r="AT29" s="490"/>
      <c r="AU29" s="490"/>
      <c r="AV29" s="490"/>
      <c r="AW29" s="490"/>
      <c r="AX29" s="494"/>
      <c r="AY29" s="525"/>
      <c r="AZ29" s="183"/>
    </row>
    <row r="30" spans="2:52" x14ac:dyDescent="0.35">
      <c r="B30" s="141"/>
      <c r="C30" s="140"/>
      <c r="D30" s="139"/>
      <c r="E30" s="138"/>
      <c r="F30" s="182"/>
      <c r="G30" s="140"/>
      <c r="H30" s="140"/>
      <c r="I30" s="140"/>
      <c r="J30" s="140"/>
      <c r="K30" s="138"/>
      <c r="L30" s="178"/>
      <c r="M30" s="214"/>
      <c r="N30" s="214"/>
      <c r="O30" s="179"/>
      <c r="P30" s="179"/>
      <c r="Q30" s="179"/>
      <c r="R30" s="179"/>
      <c r="S30" s="179"/>
      <c r="T30" s="180"/>
      <c r="U30" s="178"/>
      <c r="V30" s="214"/>
      <c r="W30" s="179"/>
      <c r="X30" s="179"/>
      <c r="Y30" s="179"/>
      <c r="Z30" s="179"/>
      <c r="AA30" s="179"/>
      <c r="AB30" s="179"/>
      <c r="AC30" s="218"/>
      <c r="AD30" s="521"/>
      <c r="AE30" s="219"/>
      <c r="AF30" s="490"/>
      <c r="AG30" s="490"/>
      <c r="AH30" s="490"/>
      <c r="AI30" s="490"/>
      <c r="AJ30" s="490"/>
      <c r="AK30" s="490"/>
      <c r="AL30" s="494"/>
      <c r="AM30" s="524"/>
      <c r="AN30" s="219"/>
      <c r="AO30" s="490"/>
      <c r="AP30" s="490"/>
      <c r="AQ30" s="490"/>
      <c r="AR30" s="490"/>
      <c r="AS30" s="490"/>
      <c r="AT30" s="490"/>
      <c r="AU30" s="490"/>
      <c r="AV30" s="490"/>
      <c r="AW30" s="490"/>
      <c r="AX30" s="494"/>
      <c r="AY30" s="525"/>
      <c r="AZ30" s="183"/>
    </row>
    <row r="31" spans="2:52" x14ac:dyDescent="0.35">
      <c r="B31" s="141"/>
      <c r="C31" s="140"/>
      <c r="D31" s="139"/>
      <c r="E31" s="138"/>
      <c r="F31" s="182"/>
      <c r="G31" s="140"/>
      <c r="H31" s="140"/>
      <c r="I31" s="140"/>
      <c r="J31" s="140"/>
      <c r="K31" s="138"/>
      <c r="L31" s="178"/>
      <c r="M31" s="214"/>
      <c r="N31" s="214"/>
      <c r="O31" s="179"/>
      <c r="P31" s="179"/>
      <c r="Q31" s="179"/>
      <c r="R31" s="179"/>
      <c r="S31" s="179"/>
      <c r="T31" s="180"/>
      <c r="U31" s="178"/>
      <c r="V31" s="214"/>
      <c r="W31" s="179"/>
      <c r="X31" s="179"/>
      <c r="Y31" s="179"/>
      <c r="Z31" s="179"/>
      <c r="AA31" s="179"/>
      <c r="AB31" s="179"/>
      <c r="AC31" s="218"/>
      <c r="AD31" s="521"/>
      <c r="AE31" s="219"/>
      <c r="AF31" s="490"/>
      <c r="AG31" s="490"/>
      <c r="AH31" s="490"/>
      <c r="AI31" s="490"/>
      <c r="AJ31" s="490"/>
      <c r="AK31" s="490"/>
      <c r="AL31" s="494"/>
      <c r="AM31" s="524"/>
      <c r="AN31" s="219"/>
      <c r="AO31" s="490"/>
      <c r="AP31" s="490"/>
      <c r="AQ31" s="490"/>
      <c r="AR31" s="490"/>
      <c r="AS31" s="490"/>
      <c r="AT31" s="490"/>
      <c r="AU31" s="490"/>
      <c r="AV31" s="490"/>
      <c r="AW31" s="490"/>
      <c r="AX31" s="494"/>
      <c r="AY31" s="525"/>
      <c r="AZ31" s="183"/>
    </row>
    <row r="32" spans="2:52" x14ac:dyDescent="0.35">
      <c r="B32" s="141"/>
      <c r="C32" s="140"/>
      <c r="D32" s="139"/>
      <c r="E32" s="138"/>
      <c r="F32" s="182"/>
      <c r="G32" s="140"/>
      <c r="H32" s="140"/>
      <c r="I32" s="140"/>
      <c r="J32" s="140"/>
      <c r="K32" s="138"/>
      <c r="L32" s="178"/>
      <c r="M32" s="214"/>
      <c r="N32" s="214"/>
      <c r="O32" s="179"/>
      <c r="P32" s="179"/>
      <c r="Q32" s="179"/>
      <c r="R32" s="179"/>
      <c r="S32" s="179"/>
      <c r="T32" s="180"/>
      <c r="U32" s="178"/>
      <c r="V32" s="214"/>
      <c r="W32" s="179"/>
      <c r="X32" s="179"/>
      <c r="Y32" s="179"/>
      <c r="Z32" s="179"/>
      <c r="AA32" s="179"/>
      <c r="AB32" s="179"/>
      <c r="AC32" s="218"/>
      <c r="AD32" s="521"/>
      <c r="AE32" s="219"/>
      <c r="AF32" s="490"/>
      <c r="AG32" s="490"/>
      <c r="AH32" s="490"/>
      <c r="AI32" s="490"/>
      <c r="AJ32" s="490"/>
      <c r="AK32" s="490"/>
      <c r="AL32" s="494"/>
      <c r="AM32" s="524"/>
      <c r="AN32" s="219"/>
      <c r="AO32" s="490"/>
      <c r="AP32" s="490"/>
      <c r="AQ32" s="490"/>
      <c r="AR32" s="490"/>
      <c r="AS32" s="490"/>
      <c r="AT32" s="490"/>
      <c r="AU32" s="490"/>
      <c r="AV32" s="490"/>
      <c r="AW32" s="490"/>
      <c r="AX32" s="494"/>
      <c r="AY32" s="525"/>
      <c r="AZ32" s="183"/>
    </row>
    <row r="33" spans="1:53" ht="15" thickBot="1" x14ac:dyDescent="0.4">
      <c r="B33" s="191"/>
      <c r="C33" s="185"/>
      <c r="D33" s="209"/>
      <c r="E33" s="186"/>
      <c r="F33" s="184"/>
      <c r="G33" s="185"/>
      <c r="H33" s="185"/>
      <c r="I33" s="185"/>
      <c r="J33" s="185"/>
      <c r="K33" s="186"/>
      <c r="L33" s="187"/>
      <c r="M33" s="215"/>
      <c r="N33" s="215"/>
      <c r="O33" s="188"/>
      <c r="P33" s="188"/>
      <c r="Q33" s="188"/>
      <c r="R33" s="188"/>
      <c r="S33" s="188"/>
      <c r="T33" s="189"/>
      <c r="U33" s="220"/>
      <c r="V33" s="221"/>
      <c r="W33" s="200"/>
      <c r="X33" s="200"/>
      <c r="Y33" s="200"/>
      <c r="Z33" s="200"/>
      <c r="AA33" s="200"/>
      <c r="AB33" s="200"/>
      <c r="AC33" s="222"/>
      <c r="AD33" s="522"/>
      <c r="AE33" s="220"/>
      <c r="AF33" s="200"/>
      <c r="AG33" s="200"/>
      <c r="AH33" s="200"/>
      <c r="AI33" s="200"/>
      <c r="AJ33" s="200"/>
      <c r="AK33" s="200"/>
      <c r="AL33" s="495"/>
      <c r="AM33" s="526"/>
      <c r="AN33" s="220"/>
      <c r="AO33" s="200"/>
      <c r="AP33" s="200"/>
      <c r="AQ33" s="200"/>
      <c r="AR33" s="200"/>
      <c r="AS33" s="200"/>
      <c r="AT33" s="200"/>
      <c r="AU33" s="200"/>
      <c r="AV33" s="200"/>
      <c r="AW33" s="200"/>
      <c r="AX33" s="495"/>
      <c r="AY33" s="222"/>
      <c r="AZ33" s="190"/>
    </row>
    <row r="34" spans="1:53" ht="15" thickBot="1" x14ac:dyDescent="0.4">
      <c r="B34" s="132" t="s">
        <v>165</v>
      </c>
      <c r="C34" s="192"/>
      <c r="D34" s="192"/>
      <c r="E34" s="192"/>
      <c r="F34" s="192"/>
      <c r="G34" s="192"/>
      <c r="H34" s="192"/>
      <c r="I34" s="192"/>
      <c r="J34" s="192"/>
      <c r="K34" s="192"/>
    </row>
    <row r="35" spans="1:53" ht="15" x14ac:dyDescent="0.35">
      <c r="B35" s="737" t="s">
        <v>236</v>
      </c>
      <c r="C35" s="738"/>
      <c r="D35" s="738"/>
      <c r="E35" s="738"/>
      <c r="F35" s="738"/>
      <c r="G35" s="738"/>
      <c r="H35" s="739" t="s">
        <v>254</v>
      </c>
      <c r="I35" s="739"/>
      <c r="J35" s="739"/>
      <c r="K35" s="740"/>
      <c r="L35" s="225">
        <v>120</v>
      </c>
      <c r="M35" s="193">
        <v>400</v>
      </c>
      <c r="N35" s="193">
        <v>500</v>
      </c>
      <c r="O35" s="193">
        <v>10</v>
      </c>
      <c r="P35" s="193">
        <v>700</v>
      </c>
      <c r="Q35" s="193">
        <v>300</v>
      </c>
      <c r="R35" s="193">
        <v>500</v>
      </c>
      <c r="S35" s="193">
        <v>300</v>
      </c>
      <c r="T35" s="194">
        <v>60</v>
      </c>
      <c r="U35" s="193">
        <v>75</v>
      </c>
      <c r="V35" s="193">
        <v>120</v>
      </c>
      <c r="W35" s="193">
        <v>4</v>
      </c>
      <c r="X35" s="193">
        <v>7</v>
      </c>
      <c r="Y35" s="193">
        <v>0.76</v>
      </c>
      <c r="Z35" s="193">
        <v>0.26</v>
      </c>
      <c r="AA35" s="193">
        <v>0.1</v>
      </c>
      <c r="AB35" s="193">
        <v>1.5</v>
      </c>
      <c r="AC35" s="194">
        <v>0.7</v>
      </c>
      <c r="AD35" s="498"/>
      <c r="AE35" s="193">
        <v>20</v>
      </c>
      <c r="AF35" s="193">
        <v>5</v>
      </c>
      <c r="AG35" s="193">
        <v>50</v>
      </c>
      <c r="AH35" s="193">
        <v>100</v>
      </c>
      <c r="AI35" s="193">
        <v>1</v>
      </c>
      <c r="AJ35" s="193">
        <v>20</v>
      </c>
      <c r="AK35" s="193">
        <v>40</v>
      </c>
      <c r="AL35" s="194">
        <v>500</v>
      </c>
      <c r="AM35" s="497"/>
      <c r="AN35" s="514">
        <v>40</v>
      </c>
      <c r="AO35" s="193">
        <v>70</v>
      </c>
      <c r="AP35" s="193">
        <v>50</v>
      </c>
      <c r="AQ35" s="193">
        <v>5</v>
      </c>
      <c r="AR35" s="193">
        <v>2</v>
      </c>
      <c r="AS35" s="193">
        <v>200</v>
      </c>
      <c r="AT35" s="193">
        <v>20</v>
      </c>
      <c r="AU35" s="193">
        <v>12</v>
      </c>
      <c r="AV35" s="225">
        <v>30</v>
      </c>
      <c r="AW35" s="193">
        <v>500</v>
      </c>
      <c r="AX35" s="194">
        <v>330</v>
      </c>
      <c r="AY35" s="230"/>
    </row>
    <row r="36" spans="1:53" ht="15.6" thickBot="1" x14ac:dyDescent="0.4">
      <c r="B36" s="509" t="s">
        <v>237</v>
      </c>
      <c r="C36" s="510"/>
      <c r="D36" s="510"/>
      <c r="E36" s="510"/>
      <c r="F36" s="510"/>
      <c r="G36" s="510"/>
      <c r="H36" s="721" t="s">
        <v>255</v>
      </c>
      <c r="I36" s="721"/>
      <c r="J36" s="721"/>
      <c r="K36" s="722"/>
      <c r="L36" s="511">
        <v>60</v>
      </c>
      <c r="M36" s="512">
        <v>200</v>
      </c>
      <c r="N36" s="512">
        <v>300</v>
      </c>
      <c r="O36" s="512">
        <v>2</v>
      </c>
      <c r="P36" s="512">
        <v>20</v>
      </c>
      <c r="Q36" s="512">
        <v>20</v>
      </c>
      <c r="R36" s="512">
        <v>20</v>
      </c>
      <c r="S36" s="512">
        <v>20</v>
      </c>
      <c r="T36" s="513">
        <v>20</v>
      </c>
      <c r="U36" s="512">
        <v>20</v>
      </c>
      <c r="V36" s="512">
        <v>20</v>
      </c>
      <c r="W36" s="512">
        <v>2</v>
      </c>
      <c r="X36" s="512">
        <v>2</v>
      </c>
      <c r="Y36" s="512">
        <v>0.4</v>
      </c>
      <c r="Z36" s="512">
        <v>0.1</v>
      </c>
      <c r="AA36" s="512">
        <v>0.06</v>
      </c>
      <c r="AB36" s="512">
        <v>0.9</v>
      </c>
      <c r="AC36" s="513">
        <v>0.4</v>
      </c>
      <c r="AD36" s="499"/>
      <c r="AE36" s="512">
        <v>12</v>
      </c>
      <c r="AF36" s="512">
        <v>3</v>
      </c>
      <c r="AG36" s="512">
        <v>30</v>
      </c>
      <c r="AH36" s="512">
        <v>60</v>
      </c>
      <c r="AI36" s="512">
        <v>0.6</v>
      </c>
      <c r="AJ36" s="512">
        <v>12</v>
      </c>
      <c r="AK36" s="512">
        <v>24</v>
      </c>
      <c r="AL36" s="513">
        <v>300</v>
      </c>
      <c r="AM36" s="507"/>
      <c r="AN36" s="515">
        <v>5</v>
      </c>
      <c r="AO36" s="512">
        <v>5</v>
      </c>
      <c r="AP36" s="512">
        <v>5</v>
      </c>
      <c r="AQ36" s="512">
        <v>2</v>
      </c>
      <c r="AR36" s="512">
        <v>1.2</v>
      </c>
      <c r="AS36" s="512">
        <v>5</v>
      </c>
      <c r="AT36" s="512">
        <v>5</v>
      </c>
      <c r="AU36" s="512">
        <v>5</v>
      </c>
      <c r="AV36" s="511">
        <v>5</v>
      </c>
      <c r="AW36" s="512">
        <v>5</v>
      </c>
      <c r="AX36" s="513">
        <v>5</v>
      </c>
      <c r="AY36" s="231"/>
      <c r="BA36" s="196"/>
    </row>
    <row r="37" spans="1:53" ht="15" x14ac:dyDescent="0.35">
      <c r="A37" s="516"/>
      <c r="B37" s="517"/>
      <c r="C37" s="518"/>
      <c r="D37" s="518"/>
      <c r="E37" s="518"/>
      <c r="F37" s="518"/>
      <c r="G37" s="518"/>
      <c r="H37" s="743" t="s">
        <v>247</v>
      </c>
      <c r="I37" s="743"/>
      <c r="J37" s="743"/>
      <c r="K37" s="743"/>
      <c r="L37" s="519"/>
      <c r="M37" s="519"/>
      <c r="N37" s="519">
        <v>50</v>
      </c>
      <c r="O37" s="519">
        <v>0.5</v>
      </c>
      <c r="P37" s="519">
        <v>0.5</v>
      </c>
      <c r="Q37" s="519">
        <v>0.5</v>
      </c>
      <c r="R37" s="519">
        <v>0.5</v>
      </c>
      <c r="S37" s="520">
        <v>1</v>
      </c>
      <c r="T37" s="519">
        <v>0.02</v>
      </c>
      <c r="U37" s="519">
        <v>0.2</v>
      </c>
      <c r="V37" s="519">
        <v>7</v>
      </c>
      <c r="W37" s="519">
        <v>7</v>
      </c>
      <c r="X37" s="519">
        <v>0.5</v>
      </c>
      <c r="Y37" s="519">
        <v>0.05</v>
      </c>
      <c r="Z37" s="519">
        <v>0.05</v>
      </c>
      <c r="AA37" s="519">
        <v>0.05</v>
      </c>
      <c r="AB37" s="519">
        <v>0.05</v>
      </c>
      <c r="AC37" s="519">
        <v>0.05</v>
      </c>
      <c r="AD37" s="233"/>
      <c r="AE37" s="232"/>
      <c r="AF37" s="232"/>
      <c r="AG37" s="232"/>
      <c r="AH37" s="232"/>
      <c r="AI37" s="232"/>
      <c r="AJ37" s="232"/>
      <c r="AK37" s="232"/>
      <c r="AL37" s="232"/>
      <c r="AM37" s="233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2"/>
      <c r="AZ37" s="516"/>
      <c r="BA37" s="196"/>
    </row>
    <row r="38" spans="1:53" ht="15" x14ac:dyDescent="0.35">
      <c r="B38" s="202"/>
      <c r="C38" s="203"/>
      <c r="D38" s="203"/>
      <c r="E38" s="203"/>
      <c r="F38" s="203"/>
      <c r="G38" s="203"/>
      <c r="H38" s="203"/>
      <c r="I38" s="204"/>
      <c r="J38" s="205"/>
      <c r="K38" s="205"/>
      <c r="L38" s="133"/>
      <c r="M38" s="133"/>
      <c r="N38" s="133"/>
      <c r="O38" s="133"/>
      <c r="P38" s="133"/>
      <c r="Q38" s="133"/>
      <c r="R38" s="133"/>
      <c r="S38" s="196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  <c r="AY38" s="133"/>
      <c r="BA38" s="196"/>
    </row>
    <row r="39" spans="1:53" x14ac:dyDescent="0.35">
      <c r="B39" s="224" t="s">
        <v>201</v>
      </c>
    </row>
    <row r="40" spans="1:53" ht="14.4" customHeight="1" x14ac:dyDescent="0.35">
      <c r="B40" s="1" t="s">
        <v>385</v>
      </c>
    </row>
    <row r="41" spans="1:53" x14ac:dyDescent="0.35">
      <c r="B41" s="206"/>
    </row>
    <row r="42" spans="1:53" ht="30" customHeight="1" x14ac:dyDescent="0.35">
      <c r="B42" s="704" t="s">
        <v>309</v>
      </c>
      <c r="C42" s="704"/>
      <c r="D42" s="704"/>
      <c r="E42" s="704"/>
      <c r="F42" s="704"/>
      <c r="G42" s="704"/>
      <c r="H42" s="704"/>
      <c r="I42" s="704"/>
      <c r="J42" s="704"/>
      <c r="K42" s="704"/>
      <c r="L42" s="704"/>
      <c r="M42" s="704"/>
      <c r="N42" s="704"/>
      <c r="O42" s="704"/>
      <c r="P42" s="704"/>
      <c r="Q42" s="704"/>
      <c r="R42" s="704"/>
      <c r="S42" s="704"/>
      <c r="T42" s="704"/>
    </row>
  </sheetData>
  <sheetProtection sheet="1" formatCells="0" insertColumns="0" insertRows="0" selectLockedCells="1" sort="0" autoFilter="0" pivotTables="0"/>
  <mergeCells count="17">
    <mergeCell ref="B2:AZ2"/>
    <mergeCell ref="C3:AZ3"/>
    <mergeCell ref="B4:E4"/>
    <mergeCell ref="F4:K4"/>
    <mergeCell ref="L4:T4"/>
    <mergeCell ref="U4:AC4"/>
    <mergeCell ref="AZ4:AZ5"/>
    <mergeCell ref="AE4:AL4"/>
    <mergeCell ref="AN4:AX4"/>
    <mergeCell ref="B6:K6"/>
    <mergeCell ref="B15:K15"/>
    <mergeCell ref="B25:K25"/>
    <mergeCell ref="B42:T42"/>
    <mergeCell ref="H37:K37"/>
    <mergeCell ref="B35:G35"/>
    <mergeCell ref="H35:K35"/>
    <mergeCell ref="H36:K36"/>
  </mergeCells>
  <conditionalFormatting sqref="L7:AX33">
    <cfRule type="cellIs" priority="1" stopIfTrue="1" operator="equal">
      <formula>""</formula>
    </cfRule>
    <cfRule type="containsText" priority="2" stopIfTrue="1" operator="containsText" text="&lt;">
      <formula>NOT(ISERROR(SEARCH("&lt;",L7)))</formula>
    </cfRule>
    <cfRule type="cellIs" dxfId="8" priority="79" operator="greaterThan">
      <formula>L$35</formula>
    </cfRule>
    <cfRule type="cellIs" dxfId="7" priority="80" operator="greaterThan">
      <formula>L$36</formula>
    </cfRule>
  </conditionalFormatting>
  <printOptions horizontalCentered="1"/>
  <pageMargins left="0.35433070866141736" right="0.35433070866141736" top="0.59055118110236227" bottom="0.39370078740157483" header="0.31496062992125984" footer="0.11811023622047245"/>
  <pageSetup paperSize="9" scale="34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F2AC7-4E4B-49C1-BCE7-ABEF4114C1D8}">
  <sheetPr>
    <tabColor rgb="FF92D050"/>
    <pageSetUpPr fitToPage="1"/>
  </sheetPr>
  <dimension ref="B1:AG37"/>
  <sheetViews>
    <sheetView zoomScaleNormal="100" workbookViewId="0">
      <pane xSplit="1" ySplit="5" topLeftCell="P6" activePane="bottomRight" state="frozen"/>
      <selection activeCell="D9" sqref="D9"/>
      <selection pane="topRight" activeCell="D9" sqref="D9"/>
      <selection pane="bottomLeft" activeCell="D9" sqref="D9"/>
      <selection pane="bottomRight" activeCell="AG12" sqref="AG12"/>
    </sheetView>
  </sheetViews>
  <sheetFormatPr defaultColWidth="8.88671875" defaultRowHeight="14.4" outlineLevelCol="1" x14ac:dyDescent="0.35"/>
  <cols>
    <col min="1" max="1" width="1.88671875" style="1" customWidth="1"/>
    <col min="2" max="2" width="11.109375" style="1" customWidth="1"/>
    <col min="3" max="3" width="10" style="1" customWidth="1"/>
    <col min="4" max="5" width="8.6640625" style="1" customWidth="1"/>
    <col min="6" max="6" width="9" style="1" customWidth="1"/>
    <col min="7" max="10" width="8.6640625" style="1" customWidth="1"/>
    <col min="11" max="11" width="9.6640625" style="1" customWidth="1"/>
    <col min="12" max="17" width="11.5546875" style="1" customWidth="1" outlineLevel="1"/>
    <col min="18" max="19" width="9.109375" style="1" customWidth="1" outlineLevel="1"/>
    <col min="20" max="20" width="9.44140625" style="1" customWidth="1" outlineLevel="1"/>
    <col min="21" max="22" width="9.109375" style="1" customWidth="1" outlineLevel="1"/>
    <col min="23" max="33" width="11.6640625" style="1" customWidth="1"/>
    <col min="34" max="35" width="8.88671875" style="1"/>
    <col min="36" max="36" width="24.88671875" style="1" customWidth="1"/>
    <col min="37" max="37" width="20.88671875" style="1" customWidth="1"/>
    <col min="38" max="16384" width="8.88671875" style="1"/>
  </cols>
  <sheetData>
    <row r="1" spans="2:33" ht="15" thickBot="1" x14ac:dyDescent="0.4">
      <c r="B1" s="295"/>
      <c r="C1" s="295"/>
      <c r="D1" s="295"/>
      <c r="E1" s="295"/>
    </row>
    <row r="2" spans="2:33" ht="21" customHeight="1" thickBot="1" x14ac:dyDescent="0.4">
      <c r="B2" s="752" t="s">
        <v>204</v>
      </c>
      <c r="C2" s="753"/>
      <c r="D2" s="753"/>
      <c r="E2" s="753"/>
      <c r="F2" s="753"/>
      <c r="G2" s="753"/>
      <c r="H2" s="753"/>
      <c r="I2" s="753"/>
      <c r="J2" s="753"/>
      <c r="K2" s="753"/>
      <c r="L2" s="753"/>
      <c r="M2" s="753"/>
      <c r="N2" s="753"/>
      <c r="O2" s="753"/>
      <c r="P2" s="753"/>
      <c r="Q2" s="753"/>
      <c r="R2" s="753"/>
      <c r="S2" s="753"/>
      <c r="T2" s="753"/>
      <c r="U2" s="753"/>
      <c r="V2" s="753"/>
      <c r="W2" s="753"/>
      <c r="X2" s="753"/>
      <c r="Y2" s="753"/>
      <c r="Z2" s="753"/>
      <c r="AA2" s="753"/>
      <c r="AB2" s="753"/>
      <c r="AC2" s="753"/>
      <c r="AD2" s="753"/>
      <c r="AE2" s="753"/>
      <c r="AF2" s="753"/>
      <c r="AG2" s="754"/>
    </row>
    <row r="3" spans="2:33" ht="21" customHeight="1" thickBot="1" x14ac:dyDescent="0.4">
      <c r="B3" s="296" t="s">
        <v>18</v>
      </c>
      <c r="C3" s="755" t="str">
        <f>'Manuel d''utilisation'!C3</f>
        <v xml:space="preserve">BOF_SL_7051: Chaussée de Gand 311 à 1081 Koekelberg  </v>
      </c>
      <c r="D3" s="756"/>
      <c r="E3" s="756"/>
      <c r="F3" s="756"/>
      <c r="G3" s="756"/>
      <c r="H3" s="756"/>
      <c r="I3" s="756"/>
      <c r="J3" s="756"/>
      <c r="K3" s="756"/>
      <c r="L3" s="756"/>
      <c r="M3" s="756"/>
      <c r="N3" s="756"/>
      <c r="O3" s="756"/>
      <c r="P3" s="756"/>
      <c r="Q3" s="756"/>
      <c r="R3" s="756"/>
      <c r="S3" s="756"/>
      <c r="T3" s="756"/>
      <c r="U3" s="756"/>
      <c r="V3" s="756"/>
      <c r="W3" s="756"/>
      <c r="X3" s="756"/>
      <c r="Y3" s="756"/>
      <c r="Z3" s="756"/>
      <c r="AA3" s="756"/>
      <c r="AB3" s="756"/>
      <c r="AC3" s="756"/>
      <c r="AD3" s="756"/>
      <c r="AE3" s="756"/>
      <c r="AF3" s="756"/>
      <c r="AG3" s="757"/>
    </row>
    <row r="4" spans="2:33" ht="15" thickBot="1" x14ac:dyDescent="0.4">
      <c r="B4" s="297"/>
      <c r="C4" s="758" t="s">
        <v>205</v>
      </c>
      <c r="D4" s="759"/>
      <c r="E4" s="759"/>
      <c r="F4" s="759"/>
      <c r="G4" s="759"/>
      <c r="H4" s="759"/>
      <c r="I4" s="759"/>
      <c r="J4" s="759"/>
      <c r="K4" s="760"/>
      <c r="L4" s="758" t="s">
        <v>206</v>
      </c>
      <c r="M4" s="759"/>
      <c r="N4" s="759"/>
      <c r="O4" s="759"/>
      <c r="P4" s="759"/>
      <c r="Q4" s="759"/>
      <c r="R4" s="759"/>
      <c r="S4" s="759"/>
      <c r="T4" s="759"/>
      <c r="U4" s="759"/>
      <c r="V4" s="759"/>
      <c r="W4" s="758" t="s">
        <v>207</v>
      </c>
      <c r="X4" s="759"/>
      <c r="Y4" s="759"/>
      <c r="Z4" s="759"/>
      <c r="AA4" s="759"/>
      <c r="AB4" s="759"/>
      <c r="AC4" s="759"/>
      <c r="AD4" s="759"/>
      <c r="AE4" s="759"/>
      <c r="AF4" s="759"/>
      <c r="AG4" s="760"/>
    </row>
    <row r="5" spans="2:33" ht="60.6" customHeight="1" thickBot="1" x14ac:dyDescent="0.4">
      <c r="B5" s="235" t="s">
        <v>275</v>
      </c>
      <c r="C5" s="236" t="s">
        <v>208</v>
      </c>
      <c r="D5" s="237" t="s">
        <v>209</v>
      </c>
      <c r="E5" s="237" t="s">
        <v>210</v>
      </c>
      <c r="F5" s="237" t="s">
        <v>211</v>
      </c>
      <c r="G5" s="237" t="s">
        <v>212</v>
      </c>
      <c r="H5" s="238" t="s">
        <v>213</v>
      </c>
      <c r="I5" s="238" t="s">
        <v>214</v>
      </c>
      <c r="J5" s="238" t="s">
        <v>215</v>
      </c>
      <c r="K5" s="239" t="s">
        <v>216</v>
      </c>
      <c r="L5" s="236" t="s">
        <v>217</v>
      </c>
      <c r="M5" s="300" t="s">
        <v>263</v>
      </c>
      <c r="N5" s="299" t="s">
        <v>264</v>
      </c>
      <c r="O5" s="299" t="s">
        <v>262</v>
      </c>
      <c r="P5" s="299" t="s">
        <v>266</v>
      </c>
      <c r="Q5" s="299" t="s">
        <v>265</v>
      </c>
      <c r="R5" s="300" t="s">
        <v>158</v>
      </c>
      <c r="S5" s="300" t="s">
        <v>159</v>
      </c>
      <c r="T5" s="300" t="s">
        <v>160</v>
      </c>
      <c r="U5" s="300" t="s">
        <v>161</v>
      </c>
      <c r="V5" s="301" t="s">
        <v>274</v>
      </c>
      <c r="W5" s="298" t="s">
        <v>267</v>
      </c>
      <c r="X5" s="300" t="s">
        <v>263</v>
      </c>
      <c r="Y5" s="299" t="s">
        <v>264</v>
      </c>
      <c r="Z5" s="299" t="s">
        <v>262</v>
      </c>
      <c r="AA5" s="299" t="s">
        <v>266</v>
      </c>
      <c r="AB5" s="299" t="s">
        <v>265</v>
      </c>
      <c r="AC5" s="300" t="s">
        <v>158</v>
      </c>
      <c r="AD5" s="300" t="s">
        <v>159</v>
      </c>
      <c r="AE5" s="300" t="s">
        <v>273</v>
      </c>
      <c r="AF5" s="300" t="s">
        <v>161</v>
      </c>
      <c r="AG5" s="301" t="s">
        <v>274</v>
      </c>
    </row>
    <row r="6" spans="2:33" x14ac:dyDescent="0.35">
      <c r="B6" s="302">
        <v>42355</v>
      </c>
      <c r="C6" s="107" t="s">
        <v>218</v>
      </c>
      <c r="D6" s="303">
        <v>0.63888888888888895</v>
      </c>
      <c r="E6" s="303">
        <v>0.65277777777777779</v>
      </c>
      <c r="F6" s="304">
        <f t="shared" ref="F6:F12" si="0">MINUTE(E6-D6)</f>
        <v>20</v>
      </c>
      <c r="G6" s="305">
        <v>106.16</v>
      </c>
      <c r="H6" s="306">
        <f t="shared" ref="H6:H12" si="1">(F6)*G6/1000</f>
        <v>2.1231999999999998</v>
      </c>
      <c r="I6" s="108">
        <v>10</v>
      </c>
      <c r="J6" s="108">
        <v>1000</v>
      </c>
      <c r="K6" s="307">
        <f t="shared" ref="K6:K12" si="2">+H6/1000*273/(273+I6)*J6/1013</f>
        <v>2.0218906860983883E-3</v>
      </c>
      <c r="L6" s="345">
        <v>50</v>
      </c>
      <c r="M6" s="341">
        <v>50</v>
      </c>
      <c r="N6" s="341">
        <v>50</v>
      </c>
      <c r="O6" s="341">
        <v>50</v>
      </c>
      <c r="P6" s="341">
        <v>50</v>
      </c>
      <c r="Q6" s="341">
        <v>50</v>
      </c>
      <c r="R6" s="310">
        <v>10</v>
      </c>
      <c r="S6" s="310">
        <v>400</v>
      </c>
      <c r="T6" s="310">
        <v>400</v>
      </c>
      <c r="U6" s="310">
        <v>400</v>
      </c>
      <c r="V6" s="311">
        <v>10</v>
      </c>
      <c r="W6" s="342">
        <f>+L6/$K6/1000</f>
        <v>24.729329010602566</v>
      </c>
      <c r="X6" s="343">
        <f>+M6/$K6/1000</f>
        <v>24.729329010602566</v>
      </c>
      <c r="Y6" s="343">
        <f>+N6/$K6/1000</f>
        <v>24.729329010602566</v>
      </c>
      <c r="Z6" s="343">
        <f>+O6/$K6/1000</f>
        <v>24.729329010602566</v>
      </c>
      <c r="AA6" s="343">
        <f>+P6/$K6/1000</f>
        <v>24.729329010602566</v>
      </c>
      <c r="AB6" s="343">
        <f>+Q6/$K6/1000</f>
        <v>24.729329010602566</v>
      </c>
      <c r="AC6" s="343">
        <f>+R6/$K6/1000</f>
        <v>4.9458658021205126</v>
      </c>
      <c r="AD6" s="343">
        <f>+S6/$K6/1000</f>
        <v>197.83463208482053</v>
      </c>
      <c r="AE6" s="343">
        <f>+T6/$K6/1000</f>
        <v>197.83463208482053</v>
      </c>
      <c r="AF6" s="343">
        <f>+U6/$K6/1000</f>
        <v>197.83463208482053</v>
      </c>
      <c r="AG6" s="344">
        <f>+V6/$K6/1000</f>
        <v>4.9458658021205126</v>
      </c>
    </row>
    <row r="7" spans="2:33" x14ac:dyDescent="0.35">
      <c r="B7" s="315">
        <v>42439</v>
      </c>
      <c r="C7" s="114" t="s">
        <v>219</v>
      </c>
      <c r="D7" s="303">
        <v>0.68055555555555547</v>
      </c>
      <c r="E7" s="303">
        <v>0.69444444444444398</v>
      </c>
      <c r="F7" s="304">
        <f t="shared" si="0"/>
        <v>20</v>
      </c>
      <c r="G7" s="305">
        <v>107.16</v>
      </c>
      <c r="H7" s="306">
        <f t="shared" si="1"/>
        <v>2.1431999999999998</v>
      </c>
      <c r="I7" s="108">
        <v>10</v>
      </c>
      <c r="J7" s="108">
        <v>800</v>
      </c>
      <c r="K7" s="307">
        <f t="shared" si="2"/>
        <v>1.6327491026548856E-3</v>
      </c>
      <c r="L7" s="308">
        <v>50</v>
      </c>
      <c r="M7" s="309">
        <v>50</v>
      </c>
      <c r="N7" s="309">
        <v>50</v>
      </c>
      <c r="O7" s="309">
        <v>50</v>
      </c>
      <c r="P7" s="309">
        <v>50</v>
      </c>
      <c r="Q7" s="309">
        <v>50</v>
      </c>
      <c r="R7" s="9">
        <v>10</v>
      </c>
      <c r="S7" s="310">
        <v>400</v>
      </c>
      <c r="T7" s="310">
        <v>400</v>
      </c>
      <c r="U7" s="310">
        <v>400</v>
      </c>
      <c r="V7" s="311">
        <v>10</v>
      </c>
      <c r="W7" s="312">
        <f>+L7/$K7/1000</f>
        <v>30.623198578825683</v>
      </c>
      <c r="X7" s="313">
        <f>+M7/$K7/1000</f>
        <v>30.623198578825683</v>
      </c>
      <c r="Y7" s="313">
        <f>+N7/$K7/1000</f>
        <v>30.623198578825683</v>
      </c>
      <c r="Z7" s="313">
        <f>+O7/$K7/1000</f>
        <v>30.623198578825683</v>
      </c>
      <c r="AA7" s="313">
        <f>+P7/$K7/1000</f>
        <v>30.623198578825683</v>
      </c>
      <c r="AB7" s="313">
        <f>+Q7/$K7/1000</f>
        <v>30.623198578825683</v>
      </c>
      <c r="AC7" s="313">
        <f>+R7/$K7/1000</f>
        <v>6.1246397157651362</v>
      </c>
      <c r="AD7" s="313">
        <f>+S7/$K7/1000</f>
        <v>244.98558863060546</v>
      </c>
      <c r="AE7" s="313">
        <f>+T7/$K7/1000</f>
        <v>244.98558863060546</v>
      </c>
      <c r="AF7" s="313">
        <f>+U7/$K7/1000</f>
        <v>244.98558863060546</v>
      </c>
      <c r="AG7" s="314">
        <f>+V7/$K7/1000</f>
        <v>6.1246397157651362</v>
      </c>
    </row>
    <row r="8" spans="2:33" x14ac:dyDescent="0.35">
      <c r="B8" s="316">
        <v>42489</v>
      </c>
      <c r="C8" s="107" t="s">
        <v>218</v>
      </c>
      <c r="D8" s="303">
        <v>0.70833333333333304</v>
      </c>
      <c r="E8" s="303">
        <v>0.73611111111111105</v>
      </c>
      <c r="F8" s="304">
        <f t="shared" si="0"/>
        <v>40</v>
      </c>
      <c r="G8" s="305">
        <v>108.16</v>
      </c>
      <c r="H8" s="306">
        <f t="shared" si="1"/>
        <v>4.3263999999999996</v>
      </c>
      <c r="I8" s="108">
        <v>14</v>
      </c>
      <c r="J8" s="108">
        <v>900</v>
      </c>
      <c r="K8" s="307">
        <f t="shared" si="2"/>
        <v>3.6562887342595036E-3</v>
      </c>
      <c r="L8" s="308">
        <v>50</v>
      </c>
      <c r="M8" s="309">
        <v>50</v>
      </c>
      <c r="N8" s="309">
        <v>50</v>
      </c>
      <c r="O8" s="309">
        <v>50</v>
      </c>
      <c r="P8" s="309">
        <v>50</v>
      </c>
      <c r="Q8" s="309">
        <v>50</v>
      </c>
      <c r="R8" s="9">
        <v>10</v>
      </c>
      <c r="S8" s="310">
        <v>400</v>
      </c>
      <c r="T8" s="310">
        <v>400</v>
      </c>
      <c r="U8" s="310">
        <v>400</v>
      </c>
      <c r="V8" s="311">
        <v>10</v>
      </c>
      <c r="W8" s="312">
        <f>+L8/$K8/1000</f>
        <v>13.675068801733007</v>
      </c>
      <c r="X8" s="313">
        <f>+M8/$K8/1000</f>
        <v>13.675068801733007</v>
      </c>
      <c r="Y8" s="313">
        <f>+N8/$K8/1000</f>
        <v>13.675068801733007</v>
      </c>
      <c r="Z8" s="313">
        <f>+O8/$K8/1000</f>
        <v>13.675068801733007</v>
      </c>
      <c r="AA8" s="313">
        <f>+P8/$K8/1000</f>
        <v>13.675068801733007</v>
      </c>
      <c r="AB8" s="313">
        <f>+Q8/$K8/1000</f>
        <v>13.675068801733007</v>
      </c>
      <c r="AC8" s="313">
        <f>+R8/$K8/1000</f>
        <v>2.7350137603466016</v>
      </c>
      <c r="AD8" s="313">
        <f>+S8/$K8/1000</f>
        <v>109.40055041386405</v>
      </c>
      <c r="AE8" s="313">
        <f>+T8/$K8/1000</f>
        <v>109.40055041386405</v>
      </c>
      <c r="AF8" s="313">
        <f>+U8/$K8/1000</f>
        <v>109.40055041386405</v>
      </c>
      <c r="AG8" s="314">
        <f>+V8/$K8/1000</f>
        <v>2.7350137603466016</v>
      </c>
    </row>
    <row r="9" spans="2:33" x14ac:dyDescent="0.35">
      <c r="B9" s="316">
        <v>42587</v>
      </c>
      <c r="C9" s="114" t="s">
        <v>219</v>
      </c>
      <c r="D9" s="303">
        <v>0.75</v>
      </c>
      <c r="E9" s="303">
        <v>0.77777777777777801</v>
      </c>
      <c r="F9" s="304">
        <f t="shared" si="0"/>
        <v>40</v>
      </c>
      <c r="G9" s="305">
        <v>109.16</v>
      </c>
      <c r="H9" s="306">
        <f t="shared" si="1"/>
        <v>4.3663999999999996</v>
      </c>
      <c r="I9" s="108">
        <v>20</v>
      </c>
      <c r="J9" s="108">
        <v>900</v>
      </c>
      <c r="K9" s="307">
        <f t="shared" si="2"/>
        <v>3.6145281308855182E-3</v>
      </c>
      <c r="L9" s="308">
        <v>50</v>
      </c>
      <c r="M9" s="309">
        <v>50</v>
      </c>
      <c r="N9" s="309">
        <v>50</v>
      </c>
      <c r="O9" s="309">
        <v>50</v>
      </c>
      <c r="P9" s="309">
        <v>50</v>
      </c>
      <c r="Q9" s="309">
        <v>50</v>
      </c>
      <c r="R9" s="9">
        <v>10</v>
      </c>
      <c r="S9" s="310">
        <v>400</v>
      </c>
      <c r="T9" s="310">
        <v>400</v>
      </c>
      <c r="U9" s="310">
        <v>400</v>
      </c>
      <c r="V9" s="311">
        <v>10</v>
      </c>
      <c r="W9" s="312">
        <f>+L9/$K9/1000</f>
        <v>13.833064286527097</v>
      </c>
      <c r="X9" s="313">
        <f>+M9/$K9/1000</f>
        <v>13.833064286527097</v>
      </c>
      <c r="Y9" s="313">
        <f>+N9/$K9/1000</f>
        <v>13.833064286527097</v>
      </c>
      <c r="Z9" s="313">
        <f>+O9/$K9/1000</f>
        <v>13.833064286527097</v>
      </c>
      <c r="AA9" s="313">
        <f>+P9/$K9/1000</f>
        <v>13.833064286527097</v>
      </c>
      <c r="AB9" s="313">
        <f>+Q9/$K9/1000</f>
        <v>13.833064286527097</v>
      </c>
      <c r="AC9" s="313">
        <f>+R9/$K9/1000</f>
        <v>2.7666128573054194</v>
      </c>
      <c r="AD9" s="313">
        <f>+S9/$K9/1000</f>
        <v>110.66451429221678</v>
      </c>
      <c r="AE9" s="313">
        <f>+T9/$K9/1000</f>
        <v>110.66451429221678</v>
      </c>
      <c r="AF9" s="313">
        <f>+U9/$K9/1000</f>
        <v>110.66451429221678</v>
      </c>
      <c r="AG9" s="314">
        <f>+V9/$K9/1000</f>
        <v>2.7666128573054194</v>
      </c>
    </row>
    <row r="10" spans="2:33" x14ac:dyDescent="0.35">
      <c r="B10" s="316">
        <v>42773</v>
      </c>
      <c r="C10" s="107" t="s">
        <v>218</v>
      </c>
      <c r="D10" s="303">
        <v>0.79166666666666696</v>
      </c>
      <c r="E10" s="303">
        <v>0.81944444444444398</v>
      </c>
      <c r="F10" s="304">
        <f t="shared" si="0"/>
        <v>40</v>
      </c>
      <c r="G10" s="305">
        <v>110.16</v>
      </c>
      <c r="H10" s="306">
        <f t="shared" si="1"/>
        <v>4.4063999999999997</v>
      </c>
      <c r="I10" s="108">
        <v>10</v>
      </c>
      <c r="J10" s="108">
        <v>600</v>
      </c>
      <c r="K10" s="307">
        <f t="shared" si="2"/>
        <v>2.5176881459751154E-3</v>
      </c>
      <c r="L10" s="308">
        <v>50</v>
      </c>
      <c r="M10" s="309">
        <v>50</v>
      </c>
      <c r="N10" s="309">
        <v>50</v>
      </c>
      <c r="O10" s="309">
        <v>50</v>
      </c>
      <c r="P10" s="309">
        <v>50</v>
      </c>
      <c r="Q10" s="309">
        <v>50</v>
      </c>
      <c r="R10" s="9">
        <v>10</v>
      </c>
      <c r="S10" s="310">
        <v>400</v>
      </c>
      <c r="T10" s="310">
        <v>400</v>
      </c>
      <c r="U10" s="310">
        <v>400</v>
      </c>
      <c r="V10" s="311">
        <v>10</v>
      </c>
      <c r="W10" s="312">
        <f>+L10/$K10/1000</f>
        <v>19.85948898394432</v>
      </c>
      <c r="X10" s="313">
        <f>+M10/$K10/1000</f>
        <v>19.85948898394432</v>
      </c>
      <c r="Y10" s="313">
        <f>+N10/$K10/1000</f>
        <v>19.85948898394432</v>
      </c>
      <c r="Z10" s="313">
        <f>+O10/$K10/1000</f>
        <v>19.85948898394432</v>
      </c>
      <c r="AA10" s="313">
        <f>+P10/$K10/1000</f>
        <v>19.85948898394432</v>
      </c>
      <c r="AB10" s="313">
        <f>+Q10/$K10/1000</f>
        <v>19.85948898394432</v>
      </c>
      <c r="AC10" s="313">
        <f>+R10/$K10/1000</f>
        <v>3.9718977967888636</v>
      </c>
      <c r="AD10" s="313">
        <f>+S10/$K10/1000</f>
        <v>158.87591187155456</v>
      </c>
      <c r="AE10" s="313">
        <f>+T10/$K10/1000</f>
        <v>158.87591187155456</v>
      </c>
      <c r="AF10" s="313">
        <f>+U10/$K10/1000</f>
        <v>158.87591187155456</v>
      </c>
      <c r="AG10" s="314">
        <f>+V10/$K10/1000</f>
        <v>3.9718977967888636</v>
      </c>
    </row>
    <row r="11" spans="2:33" x14ac:dyDescent="0.35">
      <c r="B11" s="316">
        <v>42902</v>
      </c>
      <c r="C11" s="317" t="s">
        <v>219</v>
      </c>
      <c r="D11" s="318">
        <v>0.83333333333333304</v>
      </c>
      <c r="E11" s="318">
        <v>0.86111111111111105</v>
      </c>
      <c r="F11" s="319">
        <f t="shared" si="0"/>
        <v>40</v>
      </c>
      <c r="G11" s="320">
        <v>111.16</v>
      </c>
      <c r="H11" s="321">
        <f t="shared" si="1"/>
        <v>4.4463999999999997</v>
      </c>
      <c r="I11" s="322">
        <v>10</v>
      </c>
      <c r="J11" s="322">
        <v>900</v>
      </c>
      <c r="K11" s="323">
        <f t="shared" si="2"/>
        <v>3.8108144649590656E-3</v>
      </c>
      <c r="L11" s="308">
        <v>50</v>
      </c>
      <c r="M11" s="309">
        <v>50</v>
      </c>
      <c r="N11" s="309">
        <v>50</v>
      </c>
      <c r="O11" s="309">
        <v>50</v>
      </c>
      <c r="P11" s="309">
        <v>50</v>
      </c>
      <c r="Q11" s="309">
        <v>50</v>
      </c>
      <c r="R11" s="9">
        <v>10</v>
      </c>
      <c r="S11" s="310">
        <v>400</v>
      </c>
      <c r="T11" s="310">
        <v>400</v>
      </c>
      <c r="U11" s="310">
        <v>400</v>
      </c>
      <c r="V11" s="311">
        <v>10</v>
      </c>
      <c r="W11" s="312">
        <f>+L11/$K11/1000</f>
        <v>13.120554794718162</v>
      </c>
      <c r="X11" s="313">
        <f>+M11/$K11/1000</f>
        <v>13.120554794718162</v>
      </c>
      <c r="Y11" s="313">
        <f>+N11/$K11/1000</f>
        <v>13.120554794718162</v>
      </c>
      <c r="Z11" s="313">
        <f>+O11/$K11/1000</f>
        <v>13.120554794718162</v>
      </c>
      <c r="AA11" s="313">
        <f>+P11/$K11/1000</f>
        <v>13.120554794718162</v>
      </c>
      <c r="AB11" s="313">
        <f>+Q11/$K11/1000</f>
        <v>13.120554794718162</v>
      </c>
      <c r="AC11" s="313">
        <f>+R11/$K11/1000</f>
        <v>2.6241109589436329</v>
      </c>
      <c r="AD11" s="313">
        <f>+S11/$K11/1000</f>
        <v>104.96443835774529</v>
      </c>
      <c r="AE11" s="313">
        <f>+T11/$K11/1000</f>
        <v>104.96443835774529</v>
      </c>
      <c r="AF11" s="313">
        <f>+U11/$K11/1000</f>
        <v>104.96443835774529</v>
      </c>
      <c r="AG11" s="314">
        <f>+V11/$K11/1000</f>
        <v>2.6241109589436329</v>
      </c>
    </row>
    <row r="12" spans="2:33" ht="15" thickBot="1" x14ac:dyDescent="0.4">
      <c r="B12" s="324"/>
      <c r="C12" s="325"/>
      <c r="D12" s="326"/>
      <c r="E12" s="326"/>
      <c r="F12" s="327">
        <f t="shared" si="0"/>
        <v>0</v>
      </c>
      <c r="G12" s="328"/>
      <c r="H12" s="329">
        <f t="shared" si="1"/>
        <v>0</v>
      </c>
      <c r="I12" s="330"/>
      <c r="J12" s="330"/>
      <c r="K12" s="331">
        <f t="shared" si="2"/>
        <v>0</v>
      </c>
      <c r="L12" s="332">
        <v>50</v>
      </c>
      <c r="M12" s="333">
        <v>50</v>
      </c>
      <c r="N12" s="333">
        <v>50</v>
      </c>
      <c r="O12" s="333">
        <v>50</v>
      </c>
      <c r="P12" s="333">
        <v>50</v>
      </c>
      <c r="Q12" s="333">
        <v>50</v>
      </c>
      <c r="R12" s="334">
        <v>10</v>
      </c>
      <c r="S12" s="334">
        <v>400</v>
      </c>
      <c r="T12" s="334">
        <v>400</v>
      </c>
      <c r="U12" s="334">
        <v>400</v>
      </c>
      <c r="V12" s="335">
        <v>10</v>
      </c>
      <c r="W12" s="788" t="e">
        <f>+L12/$K12/1000</f>
        <v>#DIV/0!</v>
      </c>
      <c r="X12" s="789" t="e">
        <f>+M12/$K12/1000</f>
        <v>#DIV/0!</v>
      </c>
      <c r="Y12" s="789" t="e">
        <f>+N12/$K12/1000</f>
        <v>#DIV/0!</v>
      </c>
      <c r="Z12" s="789" t="e">
        <f>+O12/$K12/1000</f>
        <v>#DIV/0!</v>
      </c>
      <c r="AA12" s="789" t="e">
        <f>+P12/$K12/1000</f>
        <v>#DIV/0!</v>
      </c>
      <c r="AB12" s="789" t="e">
        <f>+Q12/$K12/1000</f>
        <v>#DIV/0!</v>
      </c>
      <c r="AC12" s="789" t="e">
        <f>+R12/$K12/1000</f>
        <v>#DIV/0!</v>
      </c>
      <c r="AD12" s="789" t="e">
        <f>+S12/$K12/1000</f>
        <v>#DIV/0!</v>
      </c>
      <c r="AE12" s="789" t="e">
        <f>+T12/$K12/1000</f>
        <v>#DIV/0!</v>
      </c>
      <c r="AF12" s="789" t="e">
        <f>+U12/$K12/1000</f>
        <v>#DIV/0!</v>
      </c>
      <c r="AG12" s="790" t="e">
        <f>+V12/$K12/1000</f>
        <v>#DIV/0!</v>
      </c>
    </row>
    <row r="14" spans="2:33" ht="16.8" thickBot="1" x14ac:dyDescent="0.4">
      <c r="B14" s="336" t="s">
        <v>277</v>
      </c>
      <c r="G14" s="125"/>
      <c r="H14" s="15"/>
      <c r="W14" s="337" t="s">
        <v>165</v>
      </c>
      <c r="X14" s="338"/>
      <c r="Y14" s="125"/>
      <c r="Z14" s="125"/>
      <c r="AA14" s="125"/>
      <c r="AB14" s="125"/>
      <c r="AC14" s="125"/>
      <c r="AD14" s="125"/>
    </row>
    <row r="15" spans="2:33" ht="19.2" thickBot="1" x14ac:dyDescent="0.4">
      <c r="W15" s="761" t="s">
        <v>386</v>
      </c>
      <c r="X15" s="762"/>
      <c r="Y15" s="762"/>
      <c r="Z15" s="763"/>
      <c r="AA15" s="763"/>
      <c r="AB15" s="764" t="s">
        <v>387</v>
      </c>
      <c r="AC15" s="765"/>
      <c r="AD15" s="765"/>
      <c r="AE15" s="764" t="s">
        <v>272</v>
      </c>
      <c r="AF15" s="764"/>
      <c r="AG15" s="766"/>
    </row>
    <row r="16" spans="2:33" ht="15" thickBot="1" x14ac:dyDescent="0.4">
      <c r="D16" s="339"/>
      <c r="F16" s="340"/>
      <c r="W16" s="358">
        <f>VLOOKUP($AE$15,$V$24:$AG$27,2,FALSE)</f>
        <v>90000</v>
      </c>
      <c r="X16" s="358">
        <f>VLOOKUP($AE$15,$V$24:$AG$27,3,FALSE)</f>
        <v>90000</v>
      </c>
      <c r="Y16" s="358">
        <f>VLOOKUP($AE$15,$V$24:$AG$27,4,FALSE)</f>
        <v>18000</v>
      </c>
      <c r="Z16" s="358">
        <f>VLOOKUP($AE$15,$V$24:$AG$27,5,FALSE)</f>
        <v>90000</v>
      </c>
      <c r="AA16" s="358">
        <f>VLOOKUP($AE$15,$V$24:$AG$27,6,FALSE)</f>
        <v>4500</v>
      </c>
      <c r="AB16" s="358">
        <f>VLOOKUP($AE$15,$V$24:$AG$27,7,FALSE)</f>
        <v>18000</v>
      </c>
      <c r="AC16" s="358">
        <f>VLOOKUP($AE$15,$V$24:$AG$27,8,FALSE)</f>
        <v>100</v>
      </c>
      <c r="AD16" s="358">
        <f>VLOOKUP($AE$15,$V$24:$AG$27,9,FALSE)</f>
        <v>300</v>
      </c>
      <c r="AE16" s="358">
        <f>VLOOKUP($AE$15,$V$24:$AG$27,10,FALSE)</f>
        <v>60000</v>
      </c>
      <c r="AF16" s="358">
        <f>VLOOKUP($AE$15,$V$24:$AG$27,11,FALSE)</f>
        <v>4200</v>
      </c>
      <c r="AG16" s="358">
        <f>VLOOKUP($AE$15,$V$24:$AG$27,12,FALSE)</f>
        <v>40</v>
      </c>
    </row>
    <row r="17" spans="6:33" x14ac:dyDescent="0.35">
      <c r="F17" s="340"/>
      <c r="W17" s="1" t="s">
        <v>388</v>
      </c>
    </row>
    <row r="19" spans="6:33" ht="15" hidden="1" customHeight="1" x14ac:dyDescent="0.35">
      <c r="U19" s="751" t="s">
        <v>317</v>
      </c>
      <c r="V19" s="751"/>
      <c r="W19" s="751"/>
      <c r="X19" s="751"/>
      <c r="Y19" s="751"/>
      <c r="Z19" s="751"/>
      <c r="AA19" s="751"/>
      <c r="AB19" s="751"/>
      <c r="AC19" s="751"/>
      <c r="AD19" s="751"/>
      <c r="AE19" s="751"/>
      <c r="AF19" s="751"/>
      <c r="AG19" s="751"/>
    </row>
    <row r="20" spans="6:33" ht="15" hidden="1" customHeight="1" x14ac:dyDescent="0.35">
      <c r="U20" s="751"/>
      <c r="V20" s="751"/>
      <c r="W20" s="751"/>
      <c r="X20" s="751"/>
      <c r="Y20" s="751"/>
      <c r="Z20" s="751"/>
      <c r="AA20" s="751"/>
      <c r="AB20" s="751"/>
      <c r="AC20" s="751"/>
      <c r="AD20" s="751"/>
      <c r="AE20" s="751"/>
      <c r="AF20" s="751"/>
      <c r="AG20" s="751"/>
    </row>
    <row r="21" spans="6:33" ht="15" hidden="1" thickBot="1" x14ac:dyDescent="0.4">
      <c r="U21" s="359"/>
      <c r="V21" s="359"/>
      <c r="W21" s="360"/>
      <c r="X21" s="360"/>
      <c r="Y21" s="360"/>
      <c r="Z21" s="360"/>
      <c r="AA21" s="360"/>
      <c r="AB21" s="360"/>
      <c r="AC21" s="360"/>
      <c r="AD21" s="360"/>
      <c r="AE21" s="360"/>
      <c r="AF21" s="359"/>
      <c r="AG21" s="359"/>
    </row>
    <row r="22" spans="6:33" ht="15.75" hidden="1" customHeight="1" thickBot="1" x14ac:dyDescent="0.4">
      <c r="U22" s="744" t="s">
        <v>276</v>
      </c>
      <c r="V22" s="745"/>
      <c r="W22" s="748" t="s">
        <v>268</v>
      </c>
      <c r="X22" s="749"/>
      <c r="Y22" s="749"/>
      <c r="Z22" s="749"/>
      <c r="AA22" s="749"/>
      <c r="AB22" s="749"/>
      <c r="AC22" s="749"/>
      <c r="AD22" s="749"/>
      <c r="AE22" s="749"/>
      <c r="AF22" s="749"/>
      <c r="AG22" s="750"/>
    </row>
    <row r="23" spans="6:33" ht="43.8" hidden="1" thickBot="1" x14ac:dyDescent="0.4">
      <c r="U23" s="746"/>
      <c r="V23" s="747"/>
      <c r="W23" s="361" t="s">
        <v>267</v>
      </c>
      <c r="X23" s="362" t="s">
        <v>263</v>
      </c>
      <c r="Y23" s="363" t="s">
        <v>264</v>
      </c>
      <c r="Z23" s="363" t="s">
        <v>262</v>
      </c>
      <c r="AA23" s="363" t="s">
        <v>266</v>
      </c>
      <c r="AB23" s="363" t="s">
        <v>265</v>
      </c>
      <c r="AC23" s="362" t="s">
        <v>158</v>
      </c>
      <c r="AD23" s="362" t="s">
        <v>159</v>
      </c>
      <c r="AE23" s="362" t="s">
        <v>273</v>
      </c>
      <c r="AF23" s="362" t="s">
        <v>161</v>
      </c>
      <c r="AG23" s="364" t="s">
        <v>274</v>
      </c>
    </row>
    <row r="24" spans="6:33" ht="15" hidden="1" x14ac:dyDescent="0.35">
      <c r="U24" s="415"/>
      <c r="V24" s="416" t="s">
        <v>269</v>
      </c>
      <c r="W24" s="365">
        <v>30000</v>
      </c>
      <c r="X24" s="366">
        <v>30000</v>
      </c>
      <c r="Y24" s="366">
        <v>1600</v>
      </c>
      <c r="Z24" s="367">
        <v>1500</v>
      </c>
      <c r="AA24" s="366">
        <v>300</v>
      </c>
      <c r="AB24" s="366">
        <v>300</v>
      </c>
      <c r="AC24" s="366">
        <v>5</v>
      </c>
      <c r="AD24" s="366">
        <v>400</v>
      </c>
      <c r="AE24" s="366">
        <v>20000</v>
      </c>
      <c r="AF24" s="366">
        <v>1400</v>
      </c>
      <c r="AG24" s="368">
        <v>0.7</v>
      </c>
    </row>
    <row r="25" spans="6:33" ht="15" hidden="1" x14ac:dyDescent="0.35">
      <c r="U25" s="417"/>
      <c r="V25" s="418" t="s">
        <v>272</v>
      </c>
      <c r="W25" s="369">
        <v>90000</v>
      </c>
      <c r="X25" s="370">
        <v>90000</v>
      </c>
      <c r="Y25" s="370">
        <v>18000</v>
      </c>
      <c r="Z25" s="371">
        <v>90000</v>
      </c>
      <c r="AA25" s="370">
        <v>4500</v>
      </c>
      <c r="AB25" s="370">
        <v>18000</v>
      </c>
      <c r="AC25" s="370">
        <v>100</v>
      </c>
      <c r="AD25" s="370">
        <v>300</v>
      </c>
      <c r="AE25" s="370">
        <v>60000</v>
      </c>
      <c r="AF25" s="370">
        <v>4200</v>
      </c>
      <c r="AG25" s="372">
        <v>40</v>
      </c>
    </row>
    <row r="26" spans="6:33" ht="15" hidden="1" x14ac:dyDescent="0.35">
      <c r="U26" s="417"/>
      <c r="V26" s="418" t="s">
        <v>270</v>
      </c>
      <c r="W26" s="369">
        <v>15000</v>
      </c>
      <c r="X26" s="370">
        <v>15000</v>
      </c>
      <c r="Y26" s="370">
        <v>800</v>
      </c>
      <c r="Z26" s="371">
        <v>900</v>
      </c>
      <c r="AA26" s="370">
        <v>150</v>
      </c>
      <c r="AB26" s="370">
        <v>180</v>
      </c>
      <c r="AC26" s="370">
        <v>3</v>
      </c>
      <c r="AD26" s="370">
        <v>250</v>
      </c>
      <c r="AE26" s="370">
        <v>20000</v>
      </c>
      <c r="AF26" s="370">
        <v>900</v>
      </c>
      <c r="AG26" s="372">
        <v>0.6</v>
      </c>
    </row>
    <row r="27" spans="6:33" ht="15.6" hidden="1" thickBot="1" x14ac:dyDescent="0.4">
      <c r="U27" s="419"/>
      <c r="V27" s="420" t="s">
        <v>271</v>
      </c>
      <c r="W27" s="373">
        <v>90000</v>
      </c>
      <c r="X27" s="374">
        <v>90000</v>
      </c>
      <c r="Y27" s="374">
        <v>11000</v>
      </c>
      <c r="Z27" s="375">
        <v>12000</v>
      </c>
      <c r="AA27" s="374">
        <v>1000</v>
      </c>
      <c r="AB27" s="374">
        <v>2000</v>
      </c>
      <c r="AC27" s="374">
        <v>40</v>
      </c>
      <c r="AD27" s="374">
        <v>3000</v>
      </c>
      <c r="AE27" s="374">
        <v>60000</v>
      </c>
      <c r="AF27" s="374">
        <v>4200</v>
      </c>
      <c r="AG27" s="376">
        <v>7</v>
      </c>
    </row>
    <row r="28" spans="6:33" hidden="1" x14ac:dyDescent="0.35"/>
    <row r="29" spans="6:33" hidden="1" x14ac:dyDescent="0.35"/>
    <row r="34" spans="25:25" hidden="1" x14ac:dyDescent="0.35">
      <c r="Y34" s="1" t="s">
        <v>269</v>
      </c>
    </row>
    <row r="35" spans="25:25" hidden="1" x14ac:dyDescent="0.35">
      <c r="Y35" s="1" t="s">
        <v>272</v>
      </c>
    </row>
    <row r="36" spans="25:25" hidden="1" x14ac:dyDescent="0.35">
      <c r="Y36" s="1" t="s">
        <v>270</v>
      </c>
    </row>
    <row r="37" spans="25:25" hidden="1" x14ac:dyDescent="0.35">
      <c r="Y37" s="1" t="s">
        <v>271</v>
      </c>
    </row>
  </sheetData>
  <sheetProtection formatCells="0" insertRows="0" sort="0" autoFilter="0" pivotTables="0"/>
  <mergeCells count="11">
    <mergeCell ref="U22:V23"/>
    <mergeCell ref="W22:AG22"/>
    <mergeCell ref="U19:AG20"/>
    <mergeCell ref="B2:AG2"/>
    <mergeCell ref="C3:AG3"/>
    <mergeCell ref="C4:K4"/>
    <mergeCell ref="L4:V4"/>
    <mergeCell ref="W4:AG4"/>
    <mergeCell ref="W15:AA15"/>
    <mergeCell ref="AB15:AD15"/>
    <mergeCell ref="AE15:AG15"/>
  </mergeCells>
  <conditionalFormatting sqref="W6:AG12">
    <cfRule type="cellIs" dxfId="6" priority="1" stopIfTrue="1" operator="greaterThanOrEqual">
      <formula>W$16</formula>
    </cfRule>
  </conditionalFormatting>
  <dataValidations count="1">
    <dataValidation type="list" allowBlank="1" showInputMessage="1" showErrorMessage="1" sqref="AE15" xr:uid="{86879722-3267-4734-BF98-A38F9C130BA7}">
      <formula1>$Y$34:$Y$37</formula1>
    </dataValidation>
  </dataValidations>
  <pageMargins left="0.31496062992125984" right="0.31496062992125984" top="0.74803149606299213" bottom="0.74803149606299213" header="0.31496062992125984" footer="0.31496062992125984"/>
  <pageSetup paperSize="9" scale="41" orientation="landscape" r:id="rId1"/>
  <headerFooter>
    <oddHeader>&amp;C&amp;"Trebuchet MS,Standaard"&amp;F</oddHeader>
    <oddFooter>&amp;L&amp;"Trebuchet MS,Standaard"Date d'impression: &amp;D&amp;R&amp;"Trebuchet MS,Standaard"&amp;P/&amp;N</oddFooter>
  </headerFooter>
  <colBreaks count="1" manualBreakCount="1">
    <brk id="3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908E6-1157-4AB1-8B97-57DCFA01BB52}">
  <sheetPr>
    <tabColor theme="8" tint="0.59999389629810485"/>
    <pageSetUpPr fitToPage="1"/>
  </sheetPr>
  <dimension ref="B1:AB74"/>
  <sheetViews>
    <sheetView showZeros="0" zoomScaleNormal="100" workbookViewId="0">
      <pane xSplit="1" ySplit="7" topLeftCell="B8" activePane="bottomRight" state="frozen"/>
      <selection activeCell="D9" sqref="D9"/>
      <selection pane="topRight" activeCell="D9" sqref="D9"/>
      <selection pane="bottomLeft" activeCell="D9" sqref="D9"/>
      <selection pane="bottomRight" activeCell="F6" sqref="F6"/>
    </sheetView>
  </sheetViews>
  <sheetFormatPr defaultColWidth="8.88671875" defaultRowHeight="14.4" outlineLevelRow="1" outlineLevelCol="1" x14ac:dyDescent="0.35"/>
  <cols>
    <col min="1" max="1" width="1" style="1" customWidth="1"/>
    <col min="2" max="2" width="10.44140625" style="1" customWidth="1"/>
    <col min="3" max="3" width="9.5546875" style="1" customWidth="1"/>
    <col min="4" max="4" width="8.44140625" style="1" customWidth="1"/>
    <col min="5" max="5" width="6.6640625" style="1" bestFit="1" customWidth="1"/>
    <col min="6" max="6" width="9.5546875" style="1" customWidth="1"/>
    <col min="7" max="9" width="6" style="1" customWidth="1"/>
    <col min="10" max="10" width="9.5546875" style="1" customWidth="1"/>
    <col min="11" max="12" width="7.6640625" style="1" customWidth="1" outlineLevel="1"/>
    <col min="13" max="18" width="7.6640625" style="1" customWidth="1"/>
    <col min="19" max="27" width="8.88671875" style="1"/>
    <col min="28" max="28" width="0" style="1" hidden="1" customWidth="1"/>
    <col min="29" max="16384" width="8.88671875" style="1"/>
  </cols>
  <sheetData>
    <row r="1" spans="2:28" ht="5.25" customHeight="1" thickBot="1" x14ac:dyDescent="0.4"/>
    <row r="2" spans="2:28" ht="45" customHeight="1" thickBot="1" x14ac:dyDescent="0.4">
      <c r="B2" s="752" t="s">
        <v>223</v>
      </c>
      <c r="C2" s="753"/>
      <c r="D2" s="753"/>
      <c r="E2" s="753"/>
      <c r="F2" s="753"/>
      <c r="G2" s="753"/>
      <c r="H2" s="753"/>
      <c r="I2" s="753"/>
      <c r="J2" s="753"/>
      <c r="K2" s="753"/>
      <c r="L2" s="753"/>
      <c r="M2" s="753"/>
      <c r="N2" s="753"/>
      <c r="O2" s="753"/>
      <c r="P2" s="753"/>
      <c r="Q2" s="753"/>
      <c r="R2" s="754"/>
    </row>
    <row r="3" spans="2:28" ht="21" customHeight="1" thickBot="1" x14ac:dyDescent="0.4">
      <c r="B3" s="556" t="s">
        <v>18</v>
      </c>
      <c r="C3" s="767" t="str">
        <f>'Manuel d''utilisation'!C3</f>
        <v xml:space="preserve">BOF_SL_7051: Chaussée de Gand 311 à 1081 Koekelberg  </v>
      </c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7"/>
      <c r="O3" s="767"/>
      <c r="P3" s="767"/>
      <c r="Q3" s="767"/>
      <c r="R3" s="768"/>
    </row>
    <row r="4" spans="2:28" ht="21" customHeight="1" thickBot="1" x14ac:dyDescent="0.4">
      <c r="B4" s="557" t="s">
        <v>225</v>
      </c>
      <c r="C4" s="558"/>
      <c r="D4" s="465">
        <f>'Manuel d''utilisation'!C9</f>
        <v>4</v>
      </c>
      <c r="E4" s="465">
        <v>0</v>
      </c>
      <c r="F4" s="559" t="s">
        <v>149</v>
      </c>
      <c r="G4" s="560"/>
      <c r="H4" s="558"/>
      <c r="I4" s="465">
        <v>2</v>
      </c>
      <c r="J4" s="468" t="s">
        <v>127</v>
      </c>
      <c r="K4" s="467"/>
      <c r="L4" s="467"/>
      <c r="M4" s="467" t="s">
        <v>179</v>
      </c>
      <c r="N4" s="561"/>
      <c r="O4" s="466"/>
      <c r="P4" s="465">
        <v>3</v>
      </c>
      <c r="Q4" s="467" t="s">
        <v>127</v>
      </c>
      <c r="R4" s="470"/>
    </row>
    <row r="5" spans="2:28" s="102" customFormat="1" ht="31.5" customHeight="1" x14ac:dyDescent="0.35">
      <c r="B5" s="769" t="s">
        <v>151</v>
      </c>
      <c r="C5" s="660"/>
      <c r="D5" s="660"/>
      <c r="E5" s="770"/>
      <c r="F5" s="769" t="s">
        <v>152</v>
      </c>
      <c r="G5" s="660"/>
      <c r="H5" s="660"/>
      <c r="I5" s="770"/>
      <c r="J5" s="454" t="s">
        <v>359</v>
      </c>
      <c r="K5" s="660" t="s">
        <v>178</v>
      </c>
      <c r="L5" s="660"/>
      <c r="M5" s="660"/>
      <c r="N5" s="660"/>
      <c r="O5" s="660"/>
      <c r="P5" s="660"/>
      <c r="Q5" s="660"/>
      <c r="R5" s="662"/>
    </row>
    <row r="6" spans="2:28" s="102" customFormat="1" ht="91.5" customHeight="1" thickBot="1" x14ac:dyDescent="0.4">
      <c r="B6" s="103" t="s">
        <v>154</v>
      </c>
      <c r="C6" s="106" t="s">
        <v>177</v>
      </c>
      <c r="D6" s="106" t="s">
        <v>176</v>
      </c>
      <c r="E6" s="282" t="s">
        <v>224</v>
      </c>
      <c r="F6" s="283" t="s">
        <v>339</v>
      </c>
      <c r="G6" s="106" t="s">
        <v>181</v>
      </c>
      <c r="H6" s="106" t="s">
        <v>157</v>
      </c>
      <c r="I6" s="282" t="s">
        <v>175</v>
      </c>
      <c r="J6" s="455" t="s">
        <v>226</v>
      </c>
      <c r="K6" s="106" t="s">
        <v>326</v>
      </c>
      <c r="L6" s="106" t="s">
        <v>327</v>
      </c>
      <c r="M6" s="106" t="s">
        <v>180</v>
      </c>
      <c r="N6" s="104" t="s">
        <v>158</v>
      </c>
      <c r="O6" s="104" t="s">
        <v>159</v>
      </c>
      <c r="P6" s="104" t="s">
        <v>160</v>
      </c>
      <c r="Q6" s="104" t="s">
        <v>161</v>
      </c>
      <c r="R6" s="105" t="s">
        <v>162</v>
      </c>
    </row>
    <row r="7" spans="2:28" s="102" customFormat="1" ht="18.75" customHeight="1" thickBot="1" x14ac:dyDescent="0.4">
      <c r="B7" s="692" t="s">
        <v>363</v>
      </c>
      <c r="C7" s="693"/>
      <c r="D7" s="693"/>
      <c r="E7" s="693"/>
      <c r="F7" s="693"/>
      <c r="G7" s="693"/>
      <c r="H7" s="693"/>
      <c r="I7" s="693"/>
      <c r="J7" s="693"/>
      <c r="K7" s="461"/>
      <c r="L7" s="461"/>
      <c r="M7" s="461"/>
      <c r="N7" s="461"/>
      <c r="O7" s="461"/>
      <c r="P7" s="461"/>
      <c r="Q7" s="461"/>
      <c r="R7" s="462"/>
    </row>
    <row r="8" spans="2:28" x14ac:dyDescent="0.35">
      <c r="B8" s="107" t="s">
        <v>128</v>
      </c>
      <c r="C8" s="108" t="s">
        <v>129</v>
      </c>
      <c r="D8" s="109">
        <v>38875</v>
      </c>
      <c r="E8" s="110">
        <v>400</v>
      </c>
      <c r="F8" s="107" t="s">
        <v>362</v>
      </c>
      <c r="G8" s="108" t="s">
        <v>131</v>
      </c>
      <c r="H8" s="108" t="s">
        <v>132</v>
      </c>
      <c r="I8" s="110"/>
      <c r="J8" s="457" t="s">
        <v>133</v>
      </c>
      <c r="K8" s="111">
        <v>100</v>
      </c>
      <c r="L8" s="111"/>
      <c r="M8" s="111">
        <v>1100</v>
      </c>
      <c r="N8" s="112">
        <v>0.5</v>
      </c>
      <c r="O8" s="112">
        <v>4.3</v>
      </c>
      <c r="P8" s="112">
        <v>3</v>
      </c>
      <c r="Q8" s="112">
        <v>3.2</v>
      </c>
      <c r="R8" s="113">
        <v>10</v>
      </c>
      <c r="AB8" s="1">
        <v>1</v>
      </c>
    </row>
    <row r="9" spans="2:28" x14ac:dyDescent="0.35">
      <c r="B9" s="107"/>
      <c r="C9" s="10"/>
      <c r="D9" s="109"/>
      <c r="E9" s="110"/>
      <c r="F9" s="107" t="s">
        <v>220</v>
      </c>
      <c r="G9" s="10" t="s">
        <v>131</v>
      </c>
      <c r="H9" s="10" t="s">
        <v>135</v>
      </c>
      <c r="I9" s="115" t="s">
        <v>132</v>
      </c>
      <c r="J9" s="457" t="s">
        <v>136</v>
      </c>
      <c r="K9" s="111">
        <v>6</v>
      </c>
      <c r="L9" s="111"/>
      <c r="M9" s="111">
        <v>2000</v>
      </c>
      <c r="N9" s="112">
        <v>12</v>
      </c>
      <c r="O9" s="112">
        <v>9</v>
      </c>
      <c r="P9" s="112">
        <v>2.4</v>
      </c>
      <c r="Q9" s="112">
        <v>7.3</v>
      </c>
      <c r="R9" s="113">
        <v>1.1000000000000001</v>
      </c>
      <c r="AB9" s="1">
        <v>2</v>
      </c>
    </row>
    <row r="10" spans="2:28" x14ac:dyDescent="0.35">
      <c r="B10" s="107"/>
      <c r="C10" s="10"/>
      <c r="D10" s="109"/>
      <c r="E10" s="115"/>
      <c r="F10" s="114" t="s">
        <v>221</v>
      </c>
      <c r="G10" s="10"/>
      <c r="H10" s="10"/>
      <c r="I10" s="115"/>
      <c r="J10" s="457" t="s">
        <v>222</v>
      </c>
      <c r="K10" s="111">
        <v>3</v>
      </c>
      <c r="L10" s="111"/>
      <c r="M10" s="111">
        <v>50</v>
      </c>
      <c r="N10" s="112">
        <v>-0.05</v>
      </c>
      <c r="O10" s="112">
        <v>-0.05</v>
      </c>
      <c r="P10" s="112">
        <v>-0.05</v>
      </c>
      <c r="Q10" s="112">
        <v>-0.05</v>
      </c>
      <c r="R10" s="113">
        <v>-0.05</v>
      </c>
      <c r="AB10" s="1">
        <v>3</v>
      </c>
    </row>
    <row r="11" spans="2:28" x14ac:dyDescent="0.35">
      <c r="B11" s="114"/>
      <c r="C11" s="10"/>
      <c r="D11" s="109"/>
      <c r="E11" s="115"/>
      <c r="F11" s="114"/>
      <c r="G11" s="10"/>
      <c r="H11" s="108"/>
      <c r="I11" s="110"/>
      <c r="J11" s="457"/>
      <c r="K11" s="111"/>
      <c r="L11" s="111"/>
      <c r="M11" s="111"/>
      <c r="N11" s="112"/>
      <c r="O11" s="112"/>
      <c r="P11" s="112"/>
      <c r="Q11" s="112"/>
      <c r="R11" s="113"/>
      <c r="AB11" s="1">
        <v>4</v>
      </c>
    </row>
    <row r="12" spans="2:28" x14ac:dyDescent="0.35">
      <c r="B12" s="114"/>
      <c r="C12" s="10"/>
      <c r="D12" s="116"/>
      <c r="E12" s="115"/>
      <c r="F12" s="114"/>
      <c r="G12" s="10"/>
      <c r="H12" s="10"/>
      <c r="I12" s="115"/>
      <c r="J12" s="458"/>
      <c r="K12" s="111"/>
      <c r="L12" s="111"/>
      <c r="M12" s="253"/>
      <c r="N12" s="254"/>
      <c r="O12" s="254"/>
      <c r="P12" s="254"/>
      <c r="Q12" s="254"/>
      <c r="R12" s="255"/>
    </row>
    <row r="13" spans="2:28" x14ac:dyDescent="0.35">
      <c r="B13" s="114"/>
      <c r="C13" s="10"/>
      <c r="D13" s="109"/>
      <c r="E13" s="115"/>
      <c r="F13" s="114"/>
      <c r="G13" s="10"/>
      <c r="H13" s="108"/>
      <c r="I13" s="110"/>
      <c r="J13" s="457"/>
      <c r="K13" s="111"/>
      <c r="L13" s="111"/>
      <c r="M13" s="111"/>
      <c r="N13" s="112"/>
      <c r="O13" s="112"/>
      <c r="P13" s="112"/>
      <c r="Q13" s="112"/>
      <c r="R13" s="113"/>
    </row>
    <row r="14" spans="2:28" x14ac:dyDescent="0.35">
      <c r="B14" s="114"/>
      <c r="C14" s="10"/>
      <c r="D14" s="116"/>
      <c r="E14" s="115"/>
      <c r="F14" s="114"/>
      <c r="G14" s="10"/>
      <c r="H14" s="10"/>
      <c r="I14" s="115"/>
      <c r="J14" s="458"/>
      <c r="K14" s="111"/>
      <c r="L14" s="111"/>
      <c r="M14" s="253"/>
      <c r="N14" s="254"/>
      <c r="O14" s="254"/>
      <c r="P14" s="254"/>
      <c r="Q14" s="254"/>
      <c r="R14" s="255"/>
    </row>
    <row r="15" spans="2:28" ht="15" thickBot="1" x14ac:dyDescent="0.4">
      <c r="B15" s="114"/>
      <c r="C15" s="10"/>
      <c r="D15" s="116"/>
      <c r="E15" s="115"/>
      <c r="F15" s="114"/>
      <c r="G15" s="10"/>
      <c r="H15" s="10"/>
      <c r="I15" s="115"/>
      <c r="J15" s="459"/>
      <c r="K15" s="111"/>
      <c r="L15" s="111"/>
      <c r="M15" s="253"/>
      <c r="N15" s="254"/>
      <c r="O15" s="254"/>
      <c r="P15" s="254"/>
      <c r="Q15" s="254"/>
      <c r="R15" s="255"/>
    </row>
    <row r="16" spans="2:28" s="102" customFormat="1" ht="18.75" customHeight="1" thickBot="1" x14ac:dyDescent="0.4">
      <c r="B16" s="692" t="s">
        <v>363</v>
      </c>
      <c r="C16" s="693"/>
      <c r="D16" s="693"/>
      <c r="E16" s="693"/>
      <c r="F16" s="693"/>
      <c r="G16" s="693"/>
      <c r="H16" s="693"/>
      <c r="I16" s="693"/>
      <c r="J16" s="693"/>
      <c r="K16" s="461"/>
      <c r="L16" s="461"/>
      <c r="M16" s="461"/>
      <c r="N16" s="461"/>
      <c r="O16" s="461"/>
      <c r="P16" s="461"/>
      <c r="Q16" s="461"/>
      <c r="R16" s="462"/>
    </row>
    <row r="17" spans="2:18" ht="12.75" customHeight="1" outlineLevel="1" x14ac:dyDescent="0.35">
      <c r="B17" s="107"/>
      <c r="C17" s="108"/>
      <c r="D17" s="109"/>
      <c r="E17" s="110"/>
      <c r="F17" s="107"/>
      <c r="G17" s="108"/>
      <c r="H17" s="108"/>
      <c r="I17" s="110"/>
      <c r="J17" s="457"/>
      <c r="K17" s="155"/>
      <c r="L17" s="155"/>
      <c r="M17" s="111"/>
      <c r="N17" s="112"/>
      <c r="O17" s="112"/>
      <c r="P17" s="112"/>
      <c r="Q17" s="112"/>
      <c r="R17" s="113"/>
    </row>
    <row r="18" spans="2:18" ht="12.75" customHeight="1" outlineLevel="1" x14ac:dyDescent="0.35">
      <c r="B18" s="114"/>
      <c r="C18" s="10"/>
      <c r="D18" s="116"/>
      <c r="E18" s="115"/>
      <c r="F18" s="114"/>
      <c r="G18" s="10"/>
      <c r="H18" s="10"/>
      <c r="I18" s="115"/>
      <c r="J18" s="457"/>
      <c r="K18" s="155"/>
      <c r="L18" s="155"/>
      <c r="M18" s="111"/>
      <c r="N18" s="112"/>
      <c r="O18" s="112"/>
      <c r="P18" s="112"/>
      <c r="Q18" s="112"/>
      <c r="R18" s="113"/>
    </row>
    <row r="19" spans="2:18" ht="12.75" customHeight="1" outlineLevel="1" x14ac:dyDescent="0.35">
      <c r="B19" s="114"/>
      <c r="C19" s="10"/>
      <c r="D19" s="116"/>
      <c r="E19" s="115"/>
      <c r="F19" s="114"/>
      <c r="G19" s="10"/>
      <c r="H19" s="10"/>
      <c r="I19" s="115"/>
      <c r="J19" s="457"/>
      <c r="K19" s="155"/>
      <c r="L19" s="155"/>
      <c r="M19" s="111"/>
      <c r="N19" s="112"/>
      <c r="O19" s="112"/>
      <c r="P19" s="112"/>
      <c r="Q19" s="112"/>
      <c r="R19" s="113"/>
    </row>
    <row r="20" spans="2:18" ht="12.75" customHeight="1" outlineLevel="1" x14ac:dyDescent="0.35">
      <c r="B20" s="114"/>
      <c r="C20" s="10"/>
      <c r="D20" s="116"/>
      <c r="E20" s="115"/>
      <c r="F20" s="114"/>
      <c r="G20" s="10"/>
      <c r="H20" s="10"/>
      <c r="I20" s="115"/>
      <c r="J20" s="457"/>
      <c r="K20" s="155"/>
      <c r="L20" s="155"/>
      <c r="M20" s="111"/>
      <c r="N20" s="112"/>
      <c r="O20" s="112"/>
      <c r="P20" s="112"/>
      <c r="Q20" s="112"/>
      <c r="R20" s="113"/>
    </row>
    <row r="21" spans="2:18" ht="12.75" customHeight="1" outlineLevel="1" x14ac:dyDescent="0.35">
      <c r="B21" s="114"/>
      <c r="C21" s="10"/>
      <c r="D21" s="116"/>
      <c r="E21" s="115"/>
      <c r="F21" s="114"/>
      <c r="G21" s="10"/>
      <c r="H21" s="10"/>
      <c r="I21" s="115"/>
      <c r="J21" s="457"/>
      <c r="K21" s="155"/>
      <c r="L21" s="155"/>
      <c r="M21" s="111"/>
      <c r="N21" s="112"/>
      <c r="O21" s="112"/>
      <c r="P21" s="112"/>
      <c r="Q21" s="112"/>
      <c r="R21" s="113"/>
    </row>
    <row r="22" spans="2:18" ht="12.75" customHeight="1" outlineLevel="1" x14ac:dyDescent="0.35">
      <c r="B22" s="114"/>
      <c r="C22" s="10"/>
      <c r="D22" s="116"/>
      <c r="E22" s="115"/>
      <c r="F22" s="114"/>
      <c r="G22" s="10"/>
      <c r="H22" s="10"/>
      <c r="I22" s="115"/>
      <c r="J22" s="457"/>
      <c r="K22" s="155"/>
      <c r="L22" s="155"/>
      <c r="M22" s="111"/>
      <c r="N22" s="112"/>
      <c r="O22" s="112"/>
      <c r="P22" s="112"/>
      <c r="Q22" s="112"/>
      <c r="R22" s="113"/>
    </row>
    <row r="23" spans="2:18" ht="12.75" customHeight="1" outlineLevel="1" x14ac:dyDescent="0.35">
      <c r="B23" s="114"/>
      <c r="C23" s="10"/>
      <c r="D23" s="116"/>
      <c r="E23" s="115"/>
      <c r="F23" s="114"/>
      <c r="G23" s="10"/>
      <c r="H23" s="10"/>
      <c r="I23" s="115"/>
      <c r="J23" s="457"/>
      <c r="K23" s="155"/>
      <c r="L23" s="155"/>
      <c r="M23" s="111"/>
      <c r="N23" s="112"/>
      <c r="O23" s="112"/>
      <c r="P23" s="112"/>
      <c r="Q23" s="112"/>
      <c r="R23" s="113"/>
    </row>
    <row r="24" spans="2:18" ht="12.75" customHeight="1" outlineLevel="1" x14ac:dyDescent="0.35">
      <c r="B24" s="114"/>
      <c r="C24" s="10"/>
      <c r="D24" s="116"/>
      <c r="E24" s="115"/>
      <c r="F24" s="114"/>
      <c r="G24" s="10"/>
      <c r="H24" s="10"/>
      <c r="I24" s="115"/>
      <c r="J24" s="457"/>
      <c r="K24" s="155"/>
      <c r="L24" s="155"/>
      <c r="M24" s="111"/>
      <c r="N24" s="112"/>
      <c r="O24" s="112"/>
      <c r="P24" s="112"/>
      <c r="Q24" s="112"/>
      <c r="R24" s="113"/>
    </row>
    <row r="25" spans="2:18" ht="12.75" customHeight="1" outlineLevel="1" x14ac:dyDescent="0.35">
      <c r="B25" s="114"/>
      <c r="C25" s="10"/>
      <c r="D25" s="116"/>
      <c r="E25" s="115"/>
      <c r="F25" s="114"/>
      <c r="G25" s="10"/>
      <c r="H25" s="10"/>
      <c r="I25" s="115"/>
      <c r="J25" s="457"/>
      <c r="K25" s="155"/>
      <c r="L25" s="155"/>
      <c r="M25" s="111"/>
      <c r="N25" s="112"/>
      <c r="O25" s="112"/>
      <c r="P25" s="112"/>
      <c r="Q25" s="112"/>
      <c r="R25" s="113"/>
    </row>
    <row r="26" spans="2:18" ht="12.75" customHeight="1" outlineLevel="1" x14ac:dyDescent="0.35">
      <c r="B26" s="114"/>
      <c r="C26" s="10"/>
      <c r="D26" s="116"/>
      <c r="E26" s="115"/>
      <c r="F26" s="114"/>
      <c r="G26" s="10"/>
      <c r="H26" s="10"/>
      <c r="I26" s="115"/>
      <c r="J26" s="457"/>
      <c r="K26" s="155"/>
      <c r="L26" s="155"/>
      <c r="M26" s="111"/>
      <c r="N26" s="112"/>
      <c r="O26" s="112"/>
      <c r="P26" s="112"/>
      <c r="Q26" s="112"/>
      <c r="R26" s="113"/>
    </row>
    <row r="27" spans="2:18" ht="12.75" customHeight="1" outlineLevel="1" x14ac:dyDescent="0.35">
      <c r="B27" s="114"/>
      <c r="C27" s="10"/>
      <c r="D27" s="116"/>
      <c r="E27" s="115"/>
      <c r="F27" s="114"/>
      <c r="G27" s="10"/>
      <c r="H27" s="10"/>
      <c r="I27" s="115"/>
      <c r="J27" s="457"/>
      <c r="K27" s="155"/>
      <c r="L27" s="155"/>
      <c r="M27" s="111"/>
      <c r="N27" s="112"/>
      <c r="O27" s="112"/>
      <c r="P27" s="112"/>
      <c r="Q27" s="112"/>
      <c r="R27" s="113"/>
    </row>
    <row r="28" spans="2:18" ht="12.75" customHeight="1" outlineLevel="1" x14ac:dyDescent="0.35">
      <c r="B28" s="114"/>
      <c r="C28" s="10"/>
      <c r="D28" s="116"/>
      <c r="E28" s="115"/>
      <c r="F28" s="114"/>
      <c r="G28" s="10"/>
      <c r="H28" s="10"/>
      <c r="I28" s="115"/>
      <c r="J28" s="457"/>
      <c r="K28" s="155"/>
      <c r="L28" s="155"/>
      <c r="M28" s="111"/>
      <c r="N28" s="112"/>
      <c r="O28" s="112"/>
      <c r="P28" s="112"/>
      <c r="Q28" s="112"/>
      <c r="R28" s="113"/>
    </row>
    <row r="29" spans="2:18" ht="12.75" customHeight="1" outlineLevel="1" x14ac:dyDescent="0.35">
      <c r="B29" s="114"/>
      <c r="C29" s="10"/>
      <c r="D29" s="116"/>
      <c r="E29" s="115"/>
      <c r="F29" s="114"/>
      <c r="G29" s="10"/>
      <c r="H29" s="10"/>
      <c r="I29" s="115"/>
      <c r="J29" s="457"/>
      <c r="K29" s="155"/>
      <c r="L29" s="155"/>
      <c r="M29" s="111"/>
      <c r="N29" s="112"/>
      <c r="O29" s="112"/>
      <c r="P29" s="112"/>
      <c r="Q29" s="112"/>
      <c r="R29" s="113"/>
    </row>
    <row r="30" spans="2:18" ht="12.75" customHeight="1" outlineLevel="1" x14ac:dyDescent="0.35">
      <c r="B30" s="114"/>
      <c r="C30" s="10"/>
      <c r="D30" s="116"/>
      <c r="E30" s="115"/>
      <c r="F30" s="114"/>
      <c r="G30" s="10"/>
      <c r="H30" s="10"/>
      <c r="I30" s="115"/>
      <c r="J30" s="457"/>
      <c r="K30" s="155"/>
      <c r="L30" s="155"/>
      <c r="M30" s="111"/>
      <c r="N30" s="112"/>
      <c r="O30" s="112"/>
      <c r="P30" s="112"/>
      <c r="Q30" s="112"/>
      <c r="R30" s="113"/>
    </row>
    <row r="31" spans="2:18" ht="12.75" customHeight="1" outlineLevel="1" x14ac:dyDescent="0.35">
      <c r="B31" s="114"/>
      <c r="C31" s="10"/>
      <c r="D31" s="116"/>
      <c r="E31" s="115"/>
      <c r="F31" s="114"/>
      <c r="G31" s="10"/>
      <c r="H31" s="10"/>
      <c r="I31" s="115"/>
      <c r="J31" s="457"/>
      <c r="K31" s="155"/>
      <c r="L31" s="155"/>
      <c r="M31" s="111"/>
      <c r="N31" s="112"/>
      <c r="O31" s="112"/>
      <c r="P31" s="112"/>
      <c r="Q31" s="112"/>
      <c r="R31" s="113"/>
    </row>
    <row r="32" spans="2:18" ht="12.75" customHeight="1" outlineLevel="1" x14ac:dyDescent="0.35">
      <c r="B32" s="114"/>
      <c r="C32" s="10"/>
      <c r="D32" s="116"/>
      <c r="E32" s="115"/>
      <c r="F32" s="114"/>
      <c r="G32" s="10"/>
      <c r="H32" s="10"/>
      <c r="I32" s="115"/>
      <c r="J32" s="457"/>
      <c r="K32" s="155"/>
      <c r="L32" s="155"/>
      <c r="M32" s="111"/>
      <c r="N32" s="112"/>
      <c r="O32" s="112"/>
      <c r="P32" s="112"/>
      <c r="Q32" s="112"/>
      <c r="R32" s="113"/>
    </row>
    <row r="33" spans="2:18" ht="12.75" customHeight="1" outlineLevel="1" x14ac:dyDescent="0.35">
      <c r="B33" s="114"/>
      <c r="C33" s="10"/>
      <c r="D33" s="116"/>
      <c r="E33" s="115"/>
      <c r="F33" s="114"/>
      <c r="G33" s="10"/>
      <c r="H33" s="10"/>
      <c r="I33" s="115"/>
      <c r="J33" s="457"/>
      <c r="K33" s="155"/>
      <c r="L33" s="155"/>
      <c r="M33" s="111"/>
      <c r="N33" s="112"/>
      <c r="O33" s="112"/>
      <c r="P33" s="112"/>
      <c r="Q33" s="112"/>
      <c r="R33" s="113"/>
    </row>
    <row r="34" spans="2:18" ht="12.75" customHeight="1" outlineLevel="1" x14ac:dyDescent="0.35">
      <c r="B34" s="114"/>
      <c r="C34" s="10"/>
      <c r="D34" s="116"/>
      <c r="E34" s="115"/>
      <c r="F34" s="114"/>
      <c r="G34" s="10"/>
      <c r="H34" s="10"/>
      <c r="I34" s="115"/>
      <c r="J34" s="457"/>
      <c r="K34" s="155"/>
      <c r="L34" s="155"/>
      <c r="M34" s="111"/>
      <c r="N34" s="112"/>
      <c r="O34" s="112"/>
      <c r="P34" s="112"/>
      <c r="Q34" s="112"/>
      <c r="R34" s="113"/>
    </row>
    <row r="35" spans="2:18" ht="15" thickBot="1" x14ac:dyDescent="0.4">
      <c r="B35" s="114"/>
      <c r="C35" s="10"/>
      <c r="D35" s="116"/>
      <c r="E35" s="115"/>
      <c r="F35" s="114"/>
      <c r="G35" s="10"/>
      <c r="H35" s="10"/>
      <c r="I35" s="115"/>
      <c r="J35" s="460"/>
      <c r="K35" s="155"/>
      <c r="L35" s="155"/>
      <c r="M35" s="111"/>
      <c r="N35" s="112"/>
      <c r="O35" s="112"/>
      <c r="P35" s="112"/>
      <c r="Q35" s="112"/>
      <c r="R35" s="113"/>
    </row>
    <row r="36" spans="2:18" s="102" customFormat="1" ht="18.75" customHeight="1" thickBot="1" x14ac:dyDescent="0.4">
      <c r="B36" s="692" t="s">
        <v>363</v>
      </c>
      <c r="C36" s="693"/>
      <c r="D36" s="693"/>
      <c r="E36" s="693"/>
      <c r="F36" s="693"/>
      <c r="G36" s="693"/>
      <c r="H36" s="693"/>
      <c r="I36" s="693"/>
      <c r="J36" s="693"/>
      <c r="K36" s="461"/>
      <c r="L36" s="461"/>
      <c r="M36" s="461"/>
      <c r="N36" s="461"/>
      <c r="O36" s="461"/>
      <c r="P36" s="461"/>
      <c r="Q36" s="461"/>
      <c r="R36" s="462"/>
    </row>
    <row r="37" spans="2:18" ht="12.75" customHeight="1" outlineLevel="1" x14ac:dyDescent="0.35">
      <c r="B37" s="107"/>
      <c r="C37" s="108"/>
      <c r="D37" s="109"/>
      <c r="E37" s="110"/>
      <c r="F37" s="107"/>
      <c r="G37" s="108"/>
      <c r="H37" s="108"/>
      <c r="I37" s="110"/>
      <c r="J37" s="457"/>
      <c r="K37" s="155"/>
      <c r="L37" s="155"/>
      <c r="M37" s="111"/>
      <c r="N37" s="112"/>
      <c r="O37" s="112"/>
      <c r="P37" s="112"/>
      <c r="Q37" s="112"/>
      <c r="R37" s="113"/>
    </row>
    <row r="38" spans="2:18" ht="12.75" customHeight="1" outlineLevel="1" x14ac:dyDescent="0.35">
      <c r="B38" s="114"/>
      <c r="C38" s="10"/>
      <c r="D38" s="116"/>
      <c r="E38" s="115"/>
      <c r="F38" s="114"/>
      <c r="G38" s="10"/>
      <c r="H38" s="10"/>
      <c r="I38" s="115"/>
      <c r="J38" s="457"/>
      <c r="K38" s="155"/>
      <c r="L38" s="155"/>
      <c r="M38" s="111"/>
      <c r="N38" s="112"/>
      <c r="O38" s="112"/>
      <c r="P38" s="112"/>
      <c r="Q38" s="112"/>
      <c r="R38" s="113"/>
    </row>
    <row r="39" spans="2:18" ht="12.75" customHeight="1" outlineLevel="1" x14ac:dyDescent="0.35">
      <c r="B39" s="114"/>
      <c r="C39" s="10"/>
      <c r="D39" s="116"/>
      <c r="E39" s="115"/>
      <c r="F39" s="114"/>
      <c r="G39" s="10"/>
      <c r="H39" s="10"/>
      <c r="I39" s="115"/>
      <c r="J39" s="457"/>
      <c r="K39" s="155"/>
      <c r="L39" s="155"/>
      <c r="M39" s="111"/>
      <c r="N39" s="112"/>
      <c r="O39" s="112"/>
      <c r="P39" s="112"/>
      <c r="Q39" s="112"/>
      <c r="R39" s="113"/>
    </row>
    <row r="40" spans="2:18" ht="12.75" customHeight="1" outlineLevel="1" x14ac:dyDescent="0.35">
      <c r="B40" s="114"/>
      <c r="C40" s="10"/>
      <c r="D40" s="116"/>
      <c r="E40" s="115"/>
      <c r="F40" s="114"/>
      <c r="G40" s="10"/>
      <c r="H40" s="10"/>
      <c r="I40" s="115"/>
      <c r="J40" s="457"/>
      <c r="K40" s="155"/>
      <c r="L40" s="155"/>
      <c r="M40" s="111"/>
      <c r="N40" s="112"/>
      <c r="O40" s="112"/>
      <c r="P40" s="112"/>
      <c r="Q40" s="112"/>
      <c r="R40" s="113"/>
    </row>
    <row r="41" spans="2:18" ht="12.75" customHeight="1" outlineLevel="1" x14ac:dyDescent="0.35">
      <c r="B41" s="114"/>
      <c r="C41" s="10"/>
      <c r="D41" s="116"/>
      <c r="E41" s="115"/>
      <c r="F41" s="114"/>
      <c r="G41" s="10"/>
      <c r="H41" s="10"/>
      <c r="I41" s="115"/>
      <c r="J41" s="457"/>
      <c r="K41" s="155"/>
      <c r="L41" s="155"/>
      <c r="M41" s="111"/>
      <c r="N41" s="112"/>
      <c r="O41" s="112"/>
      <c r="P41" s="112"/>
      <c r="Q41" s="112"/>
      <c r="R41" s="113"/>
    </row>
    <row r="42" spans="2:18" ht="12.75" customHeight="1" outlineLevel="1" x14ac:dyDescent="0.35">
      <c r="B42" s="114"/>
      <c r="C42" s="10"/>
      <c r="D42" s="116"/>
      <c r="E42" s="115"/>
      <c r="F42" s="114"/>
      <c r="G42" s="10"/>
      <c r="H42" s="10"/>
      <c r="I42" s="115"/>
      <c r="J42" s="457"/>
      <c r="K42" s="155"/>
      <c r="L42" s="155"/>
      <c r="M42" s="111"/>
      <c r="N42" s="112"/>
      <c r="O42" s="112"/>
      <c r="P42" s="112"/>
      <c r="Q42" s="112"/>
      <c r="R42" s="113"/>
    </row>
    <row r="43" spans="2:18" ht="12.75" customHeight="1" outlineLevel="1" x14ac:dyDescent="0.35">
      <c r="B43" s="114"/>
      <c r="C43" s="10"/>
      <c r="D43" s="116"/>
      <c r="E43" s="115"/>
      <c r="F43" s="114"/>
      <c r="G43" s="10"/>
      <c r="H43" s="10"/>
      <c r="I43" s="115"/>
      <c r="J43" s="457"/>
      <c r="K43" s="155"/>
      <c r="L43" s="155"/>
      <c r="M43" s="111"/>
      <c r="N43" s="112"/>
      <c r="O43" s="112"/>
      <c r="P43" s="112"/>
      <c r="Q43" s="112"/>
      <c r="R43" s="113"/>
    </row>
    <row r="44" spans="2:18" ht="12.75" customHeight="1" outlineLevel="1" x14ac:dyDescent="0.35">
      <c r="B44" s="114"/>
      <c r="C44" s="10"/>
      <c r="D44" s="116"/>
      <c r="E44" s="115"/>
      <c r="F44" s="114"/>
      <c r="G44" s="10"/>
      <c r="H44" s="10"/>
      <c r="I44" s="115"/>
      <c r="J44" s="457"/>
      <c r="K44" s="155"/>
      <c r="L44" s="155"/>
      <c r="M44" s="111"/>
      <c r="N44" s="112"/>
      <c r="O44" s="112"/>
      <c r="P44" s="112"/>
      <c r="Q44" s="112"/>
      <c r="R44" s="113"/>
    </row>
    <row r="45" spans="2:18" ht="12.75" customHeight="1" outlineLevel="1" x14ac:dyDescent="0.35">
      <c r="B45" s="114"/>
      <c r="C45" s="10"/>
      <c r="D45" s="116"/>
      <c r="E45" s="115"/>
      <c r="F45" s="114"/>
      <c r="G45" s="10"/>
      <c r="H45" s="10"/>
      <c r="I45" s="115"/>
      <c r="J45" s="457"/>
      <c r="K45" s="155"/>
      <c r="L45" s="155"/>
      <c r="M45" s="111"/>
      <c r="N45" s="112"/>
      <c r="O45" s="112"/>
      <c r="P45" s="112"/>
      <c r="Q45" s="112"/>
      <c r="R45" s="113"/>
    </row>
    <row r="46" spans="2:18" ht="12.75" customHeight="1" outlineLevel="1" x14ac:dyDescent="0.35">
      <c r="B46" s="114"/>
      <c r="C46" s="10"/>
      <c r="D46" s="116"/>
      <c r="E46" s="115"/>
      <c r="F46" s="114"/>
      <c r="G46" s="10"/>
      <c r="H46" s="10"/>
      <c r="I46" s="115"/>
      <c r="J46" s="457"/>
      <c r="K46" s="155"/>
      <c r="L46" s="155"/>
      <c r="M46" s="111"/>
      <c r="N46" s="112"/>
      <c r="O46" s="112"/>
      <c r="P46" s="112"/>
      <c r="Q46" s="112"/>
      <c r="R46" s="113"/>
    </row>
    <row r="47" spans="2:18" ht="15" thickBot="1" x14ac:dyDescent="0.4">
      <c r="B47" s="117"/>
      <c r="C47" s="118"/>
      <c r="D47" s="119"/>
      <c r="E47" s="120"/>
      <c r="F47" s="117"/>
      <c r="G47" s="118"/>
      <c r="H47" s="118"/>
      <c r="I47" s="121"/>
      <c r="J47" s="459"/>
      <c r="K47" s="156"/>
      <c r="L47" s="156"/>
      <c r="M47" s="256"/>
      <c r="N47" s="123"/>
      <c r="O47" s="123"/>
      <c r="P47" s="123"/>
      <c r="Q47" s="123"/>
      <c r="R47" s="124"/>
    </row>
    <row r="48" spans="2:18" ht="15" thickBot="1" x14ac:dyDescent="0.4">
      <c r="B48" s="1" t="s">
        <v>165</v>
      </c>
      <c r="C48" s="125"/>
      <c r="D48" s="125"/>
      <c r="E48" s="125"/>
      <c r="F48" s="125"/>
      <c r="G48" s="125"/>
      <c r="H48" s="125"/>
      <c r="I48" s="125"/>
    </row>
    <row r="49" spans="2:18" ht="15" x14ac:dyDescent="0.35">
      <c r="B49" s="771" t="s">
        <v>244</v>
      </c>
      <c r="C49" s="772"/>
      <c r="D49" s="772"/>
      <c r="E49" s="772"/>
      <c r="F49" s="772"/>
      <c r="G49" s="772"/>
      <c r="H49" s="690" t="s">
        <v>249</v>
      </c>
      <c r="I49" s="691"/>
      <c r="J49" s="527"/>
      <c r="K49" s="532">
        <f t="shared" ref="K49:R49" si="0">+INDEX(K$61:K$64,MATCH($D$4,$F$61:$F$64,0))</f>
        <v>8</v>
      </c>
      <c r="L49" s="533">
        <f t="shared" si="0"/>
        <v>70</v>
      </c>
      <c r="M49" s="530">
        <f t="shared" si="0"/>
        <v>1000</v>
      </c>
      <c r="N49" s="530">
        <f t="shared" si="0"/>
        <v>0.4</v>
      </c>
      <c r="O49" s="530">
        <f t="shared" si="0"/>
        <v>0.8</v>
      </c>
      <c r="P49" s="530">
        <f t="shared" si="0"/>
        <v>1.2</v>
      </c>
      <c r="Q49" s="530">
        <f t="shared" si="0"/>
        <v>1.4</v>
      </c>
      <c r="R49" s="531">
        <f t="shared" si="0"/>
        <v>1.2</v>
      </c>
    </row>
    <row r="50" spans="2:18" ht="15" x14ac:dyDescent="0.35">
      <c r="B50" s="684" t="s">
        <v>239</v>
      </c>
      <c r="C50" s="685"/>
      <c r="D50" s="685"/>
      <c r="E50" s="685"/>
      <c r="F50" s="685"/>
      <c r="G50" s="685"/>
      <c r="H50" s="678" t="s">
        <v>250</v>
      </c>
      <c r="I50" s="773"/>
      <c r="J50" s="528"/>
      <c r="K50" s="534">
        <f t="shared" ref="K50:R50" si="1">+INDEX(K$70:K$73,MATCH($D$4,$F$70:$F$73,0))</f>
        <v>4</v>
      </c>
      <c r="L50" s="535">
        <f t="shared" si="1"/>
        <v>7</v>
      </c>
      <c r="M50" s="227">
        <f t="shared" si="1"/>
        <v>500</v>
      </c>
      <c r="N50" s="128">
        <f t="shared" si="1"/>
        <v>0.2</v>
      </c>
      <c r="O50" s="128">
        <f t="shared" si="1"/>
        <v>0.4</v>
      </c>
      <c r="P50" s="128">
        <f t="shared" si="1"/>
        <v>0.6</v>
      </c>
      <c r="Q50" s="128">
        <f t="shared" si="1"/>
        <v>0.7</v>
      </c>
      <c r="R50" s="129">
        <f t="shared" si="1"/>
        <v>0.6</v>
      </c>
    </row>
    <row r="51" spans="2:18" ht="15.6" thickBot="1" x14ac:dyDescent="0.4">
      <c r="B51" s="686" t="s">
        <v>245</v>
      </c>
      <c r="C51" s="687"/>
      <c r="D51" s="687"/>
      <c r="E51" s="687"/>
      <c r="F51" s="687"/>
      <c r="G51" s="687"/>
      <c r="H51" s="681" t="s">
        <v>247</v>
      </c>
      <c r="I51" s="682"/>
      <c r="J51" s="529"/>
      <c r="K51" s="167"/>
      <c r="L51" s="131"/>
      <c r="M51" s="293">
        <v>50</v>
      </c>
      <c r="N51" s="130">
        <v>0.1</v>
      </c>
      <c r="O51" s="130">
        <v>0.2</v>
      </c>
      <c r="P51" s="130">
        <v>0.3</v>
      </c>
      <c r="Q51" s="130">
        <v>0.35</v>
      </c>
      <c r="R51" s="131">
        <v>0.3</v>
      </c>
    </row>
    <row r="52" spans="2:18" x14ac:dyDescent="0.35">
      <c r="B52" s="700" t="s">
        <v>164</v>
      </c>
      <c r="C52" s="700"/>
      <c r="D52" s="700"/>
      <c r="E52" s="700"/>
      <c r="F52" s="700"/>
      <c r="G52" s="700"/>
      <c r="H52" s="700"/>
      <c r="I52" s="700"/>
      <c r="J52" s="700"/>
      <c r="K52" s="700"/>
      <c r="L52" s="700"/>
      <c r="M52" s="700"/>
      <c r="N52" s="700"/>
      <c r="O52" s="700"/>
      <c r="P52" s="700"/>
      <c r="Q52" s="700"/>
      <c r="R52" s="700"/>
    </row>
    <row r="53" spans="2:18" ht="28.5" customHeight="1" x14ac:dyDescent="0.35">
      <c r="B53" s="700" t="s">
        <v>163</v>
      </c>
      <c r="C53" s="700"/>
      <c r="D53" s="700"/>
      <c r="E53" s="700"/>
      <c r="F53" s="700"/>
      <c r="G53" s="700"/>
      <c r="H53" s="700"/>
      <c r="I53" s="700"/>
      <c r="J53" s="700"/>
      <c r="K53" s="700"/>
      <c r="L53" s="700"/>
      <c r="M53" s="700"/>
      <c r="N53" s="700"/>
      <c r="O53" s="700"/>
      <c r="P53" s="700"/>
      <c r="Q53" s="700"/>
      <c r="R53" s="700"/>
    </row>
    <row r="54" spans="2:18" x14ac:dyDescent="0.35">
      <c r="B54" s="1" t="s">
        <v>328</v>
      </c>
    </row>
    <row r="57" spans="2:18" ht="15.6" hidden="1" customHeight="1" thickBot="1" x14ac:dyDescent="0.4">
      <c r="E57" s="377" t="s">
        <v>318</v>
      </c>
      <c r="F57" s="694" t="s">
        <v>260</v>
      </c>
      <c r="G57" s="694"/>
      <c r="H57" s="694"/>
      <c r="I57" s="694"/>
      <c r="J57" s="378" t="s">
        <v>258</v>
      </c>
      <c r="K57" s="710" t="s">
        <v>256</v>
      </c>
      <c r="L57" s="711"/>
      <c r="M57" s="711"/>
      <c r="N57" s="711"/>
      <c r="O57" s="711"/>
      <c r="P57" s="711"/>
      <c r="Q57" s="711"/>
      <c r="R57" s="712"/>
    </row>
    <row r="58" spans="2:18" ht="76.2" hidden="1" thickBot="1" x14ac:dyDescent="0.4">
      <c r="E58" s="379"/>
      <c r="F58" s="380"/>
      <c r="G58" s="381"/>
      <c r="H58" s="381"/>
      <c r="I58" s="382"/>
      <c r="J58" s="383"/>
      <c r="K58" s="384" t="s">
        <v>320</v>
      </c>
      <c r="L58" s="421" t="s">
        <v>321</v>
      </c>
      <c r="M58" s="384" t="s">
        <v>322</v>
      </c>
      <c r="N58" s="386" t="s">
        <v>158</v>
      </c>
      <c r="O58" s="386" t="s">
        <v>159</v>
      </c>
      <c r="P58" s="386" t="s">
        <v>160</v>
      </c>
      <c r="Q58" s="386" t="s">
        <v>161</v>
      </c>
      <c r="R58" s="385" t="s">
        <v>162</v>
      </c>
    </row>
    <row r="59" spans="2:18" ht="15" hidden="1" customHeight="1" x14ac:dyDescent="0.35">
      <c r="E59" s="379"/>
      <c r="F59" s="391"/>
      <c r="G59" s="392"/>
      <c r="H59" s="392"/>
      <c r="I59" s="393"/>
      <c r="J59" s="394"/>
      <c r="K59" s="666" t="s">
        <v>259</v>
      </c>
      <c r="L59" s="667"/>
      <c r="M59" s="670" t="s">
        <v>257</v>
      </c>
      <c r="N59" s="671"/>
      <c r="O59" s="671"/>
      <c r="P59" s="671"/>
      <c r="Q59" s="671"/>
      <c r="R59" s="672"/>
    </row>
    <row r="60" spans="2:18" ht="15" hidden="1" thickBot="1" x14ac:dyDescent="0.4">
      <c r="E60" s="379"/>
      <c r="F60" s="391"/>
      <c r="G60" s="392"/>
      <c r="H60" s="392"/>
      <c r="I60" s="393"/>
      <c r="J60" s="394"/>
      <c r="K60" s="695"/>
      <c r="L60" s="696"/>
      <c r="M60" s="673"/>
      <c r="N60" s="674"/>
      <c r="O60" s="674"/>
      <c r="P60" s="674"/>
      <c r="Q60" s="674"/>
      <c r="R60" s="675"/>
    </row>
    <row r="61" spans="2:18" hidden="1" x14ac:dyDescent="0.35">
      <c r="E61" s="379"/>
      <c r="F61" s="395">
        <v>1</v>
      </c>
      <c r="G61" s="396"/>
      <c r="H61" s="396" t="s">
        <v>248</v>
      </c>
      <c r="I61" s="397"/>
      <c r="J61" s="398" t="s">
        <v>249</v>
      </c>
      <c r="K61" s="395">
        <v>20</v>
      </c>
      <c r="L61" s="397">
        <v>320</v>
      </c>
      <c r="M61" s="396">
        <v>2000</v>
      </c>
      <c r="N61" s="396">
        <v>3</v>
      </c>
      <c r="O61" s="396">
        <v>200</v>
      </c>
      <c r="P61" s="396">
        <v>90</v>
      </c>
      <c r="Q61" s="396">
        <v>110</v>
      </c>
      <c r="R61" s="397">
        <v>180</v>
      </c>
    </row>
    <row r="62" spans="2:18" hidden="1" x14ac:dyDescent="0.35">
      <c r="E62" s="379"/>
      <c r="F62" s="391">
        <v>2</v>
      </c>
      <c r="G62" s="401"/>
      <c r="H62" s="401" t="s">
        <v>251</v>
      </c>
      <c r="I62" s="402"/>
      <c r="J62" s="403" t="s">
        <v>249</v>
      </c>
      <c r="K62" s="391">
        <v>11</v>
      </c>
      <c r="L62" s="402">
        <v>100</v>
      </c>
      <c r="M62" s="401">
        <v>1500</v>
      </c>
      <c r="N62" s="401">
        <v>0.5</v>
      </c>
      <c r="O62" s="401">
        <v>50</v>
      </c>
      <c r="P62" s="401">
        <v>36</v>
      </c>
      <c r="Q62" s="401">
        <v>60</v>
      </c>
      <c r="R62" s="402">
        <v>5</v>
      </c>
    </row>
    <row r="63" spans="2:18" hidden="1" x14ac:dyDescent="0.35">
      <c r="E63" s="379"/>
      <c r="F63" s="405">
        <v>3</v>
      </c>
      <c r="G63" s="406"/>
      <c r="H63" s="406" t="s">
        <v>253</v>
      </c>
      <c r="I63" s="407"/>
      <c r="J63" s="408" t="s">
        <v>249</v>
      </c>
      <c r="K63" s="405">
        <v>11</v>
      </c>
      <c r="L63" s="407">
        <v>100</v>
      </c>
      <c r="M63" s="406">
        <v>1500</v>
      </c>
      <c r="N63" s="406">
        <v>0.5</v>
      </c>
      <c r="O63" s="406">
        <v>50</v>
      </c>
      <c r="P63" s="406">
        <v>28</v>
      </c>
      <c r="Q63" s="406">
        <v>8</v>
      </c>
      <c r="R63" s="407">
        <v>2.4</v>
      </c>
    </row>
    <row r="64" spans="2:18" ht="15" hidden="1" thickBot="1" x14ac:dyDescent="0.4">
      <c r="E64" s="379"/>
      <c r="F64" s="409">
        <v>4</v>
      </c>
      <c r="G64" s="410"/>
      <c r="H64" s="410" t="s">
        <v>252</v>
      </c>
      <c r="I64" s="411"/>
      <c r="J64" s="412" t="s">
        <v>249</v>
      </c>
      <c r="K64" s="409">
        <v>8</v>
      </c>
      <c r="L64" s="411">
        <v>70</v>
      </c>
      <c r="M64" s="410">
        <v>1000</v>
      </c>
      <c r="N64" s="410">
        <v>0.4</v>
      </c>
      <c r="O64" s="410">
        <v>0.8</v>
      </c>
      <c r="P64" s="410">
        <v>1.2</v>
      </c>
      <c r="Q64" s="410">
        <v>1.4</v>
      </c>
      <c r="R64" s="411">
        <v>1.2</v>
      </c>
    </row>
    <row r="65" spans="5:18" hidden="1" x14ac:dyDescent="0.35">
      <c r="E65" s="379"/>
      <c r="F65" s="379"/>
      <c r="G65" s="379"/>
      <c r="H65" s="379"/>
      <c r="I65" s="379"/>
      <c r="J65" s="379"/>
      <c r="K65" s="379"/>
      <c r="L65" s="379"/>
      <c r="M65" s="379"/>
      <c r="N65" s="379"/>
      <c r="O65" s="379"/>
      <c r="P65" s="379"/>
      <c r="Q65" s="379"/>
      <c r="R65" s="379"/>
    </row>
    <row r="66" spans="5:18" ht="15.6" hidden="1" customHeight="1" thickBot="1" x14ac:dyDescent="0.4">
      <c r="E66" s="377" t="s">
        <v>319</v>
      </c>
      <c r="F66" s="694" t="s">
        <v>260</v>
      </c>
      <c r="G66" s="694"/>
      <c r="H66" s="694"/>
      <c r="I66" s="694"/>
      <c r="J66" s="378" t="s">
        <v>258</v>
      </c>
      <c r="K66" s="710" t="s">
        <v>256</v>
      </c>
      <c r="L66" s="711"/>
      <c r="M66" s="711"/>
      <c r="N66" s="711"/>
      <c r="O66" s="711"/>
      <c r="P66" s="711"/>
      <c r="Q66" s="711"/>
      <c r="R66" s="712"/>
    </row>
    <row r="67" spans="5:18" ht="76.2" hidden="1" thickBot="1" x14ac:dyDescent="0.4">
      <c r="E67" s="379"/>
      <c r="F67" s="380"/>
      <c r="G67" s="381"/>
      <c r="H67" s="381"/>
      <c r="I67" s="382"/>
      <c r="J67" s="383"/>
      <c r="K67" s="422" t="s">
        <v>320</v>
      </c>
      <c r="L67" s="421" t="s">
        <v>321</v>
      </c>
      <c r="M67" s="422" t="s">
        <v>322</v>
      </c>
      <c r="N67" s="423" t="s">
        <v>158</v>
      </c>
      <c r="O67" s="423" t="s">
        <v>159</v>
      </c>
      <c r="P67" s="423" t="s">
        <v>160</v>
      </c>
      <c r="Q67" s="423" t="s">
        <v>161</v>
      </c>
      <c r="R67" s="421" t="s">
        <v>162</v>
      </c>
    </row>
    <row r="68" spans="5:18" ht="15" hidden="1" customHeight="1" x14ac:dyDescent="0.35">
      <c r="E68" s="379"/>
      <c r="F68" s="391"/>
      <c r="G68" s="392"/>
      <c r="H68" s="392"/>
      <c r="I68" s="393"/>
      <c r="J68" s="394"/>
      <c r="K68" s="666" t="s">
        <v>259</v>
      </c>
      <c r="L68" s="667"/>
      <c r="M68" s="670" t="s">
        <v>257</v>
      </c>
      <c r="N68" s="671"/>
      <c r="O68" s="671"/>
      <c r="P68" s="671"/>
      <c r="Q68" s="671"/>
      <c r="R68" s="672"/>
    </row>
    <row r="69" spans="5:18" ht="15.6" hidden="1" customHeight="1" thickBot="1" x14ac:dyDescent="0.4">
      <c r="E69" s="379"/>
      <c r="F69" s="409"/>
      <c r="G69" s="424"/>
      <c r="H69" s="424"/>
      <c r="I69" s="425"/>
      <c r="J69" s="413"/>
      <c r="K69" s="668"/>
      <c r="L69" s="669"/>
      <c r="M69" s="673"/>
      <c r="N69" s="674"/>
      <c r="O69" s="674"/>
      <c r="P69" s="674"/>
      <c r="Q69" s="674"/>
      <c r="R69" s="675"/>
    </row>
    <row r="70" spans="5:18" hidden="1" x14ac:dyDescent="0.35">
      <c r="E70" s="379"/>
      <c r="F70" s="395">
        <v>1</v>
      </c>
      <c r="G70" s="396"/>
      <c r="H70" s="396" t="s">
        <v>248</v>
      </c>
      <c r="I70" s="397"/>
      <c r="J70" s="398" t="s">
        <v>250</v>
      </c>
      <c r="K70" s="395">
        <v>4</v>
      </c>
      <c r="L70" s="397">
        <v>7</v>
      </c>
      <c r="M70" s="396">
        <v>1000</v>
      </c>
      <c r="N70" s="396">
        <v>1.5</v>
      </c>
      <c r="O70" s="396">
        <v>100</v>
      </c>
      <c r="P70" s="396">
        <v>45</v>
      </c>
      <c r="Q70" s="396">
        <v>55</v>
      </c>
      <c r="R70" s="397">
        <v>90</v>
      </c>
    </row>
    <row r="71" spans="5:18" hidden="1" x14ac:dyDescent="0.35">
      <c r="E71" s="379"/>
      <c r="F71" s="391">
        <v>2</v>
      </c>
      <c r="G71" s="401"/>
      <c r="H71" s="401" t="s">
        <v>251</v>
      </c>
      <c r="I71" s="402"/>
      <c r="J71" s="403" t="s">
        <v>250</v>
      </c>
      <c r="K71" s="391">
        <v>4</v>
      </c>
      <c r="L71" s="402">
        <v>7</v>
      </c>
      <c r="M71" s="401">
        <v>800</v>
      </c>
      <c r="N71" s="401">
        <v>0.25</v>
      </c>
      <c r="O71" s="401">
        <v>25</v>
      </c>
      <c r="P71" s="401">
        <v>18</v>
      </c>
      <c r="Q71" s="401">
        <v>30</v>
      </c>
      <c r="R71" s="402">
        <v>2.5</v>
      </c>
    </row>
    <row r="72" spans="5:18" hidden="1" x14ac:dyDescent="0.35">
      <c r="E72" s="379"/>
      <c r="F72" s="405">
        <v>3</v>
      </c>
      <c r="G72" s="406"/>
      <c r="H72" s="406" t="s">
        <v>253</v>
      </c>
      <c r="I72" s="407"/>
      <c r="J72" s="408" t="s">
        <v>250</v>
      </c>
      <c r="K72" s="405">
        <v>4</v>
      </c>
      <c r="L72" s="407">
        <v>7</v>
      </c>
      <c r="M72" s="406">
        <v>800</v>
      </c>
      <c r="N72" s="406">
        <v>0.25</v>
      </c>
      <c r="O72" s="406">
        <v>25</v>
      </c>
      <c r="P72" s="406">
        <v>14</v>
      </c>
      <c r="Q72" s="406">
        <v>4</v>
      </c>
      <c r="R72" s="407">
        <v>1.2</v>
      </c>
    </row>
    <row r="73" spans="5:18" ht="15" hidden="1" thickBot="1" x14ac:dyDescent="0.4">
      <c r="E73" s="379"/>
      <c r="F73" s="409">
        <v>4</v>
      </c>
      <c r="G73" s="410"/>
      <c r="H73" s="410" t="s">
        <v>252</v>
      </c>
      <c r="I73" s="411"/>
      <c r="J73" s="412" t="s">
        <v>250</v>
      </c>
      <c r="K73" s="409">
        <v>4</v>
      </c>
      <c r="L73" s="411">
        <v>7</v>
      </c>
      <c r="M73" s="410">
        <v>500</v>
      </c>
      <c r="N73" s="410">
        <v>0.2</v>
      </c>
      <c r="O73" s="410">
        <v>0.4</v>
      </c>
      <c r="P73" s="410">
        <v>0.6</v>
      </c>
      <c r="Q73" s="410">
        <v>0.7</v>
      </c>
      <c r="R73" s="411">
        <v>0.6</v>
      </c>
    </row>
    <row r="74" spans="5:18" hidden="1" x14ac:dyDescent="0.35">
      <c r="E74" s="379"/>
      <c r="F74" s="379"/>
      <c r="G74" s="379"/>
      <c r="H74" s="379"/>
      <c r="I74" s="379"/>
      <c r="J74" s="379"/>
      <c r="K74" s="379"/>
      <c r="L74" s="379"/>
      <c r="M74" s="379"/>
      <c r="N74" s="379"/>
      <c r="O74" s="379"/>
      <c r="P74" s="379"/>
      <c r="Q74" s="379"/>
      <c r="R74" s="379"/>
    </row>
  </sheetData>
  <sheetProtection sheet="1" formatCells="0" insertColumns="0" insertRows="0" sort="0" autoFilter="0" pivotTables="0"/>
  <mergeCells count="24">
    <mergeCell ref="K68:L69"/>
    <mergeCell ref="K57:R57"/>
    <mergeCell ref="M59:R60"/>
    <mergeCell ref="K66:R66"/>
    <mergeCell ref="M68:R69"/>
    <mergeCell ref="F57:I57"/>
    <mergeCell ref="K59:L60"/>
    <mergeCell ref="F66:I66"/>
    <mergeCell ref="B49:G49"/>
    <mergeCell ref="B36:J36"/>
    <mergeCell ref="H49:I49"/>
    <mergeCell ref="B52:R52"/>
    <mergeCell ref="B53:R53"/>
    <mergeCell ref="B51:G51"/>
    <mergeCell ref="B50:G50"/>
    <mergeCell ref="H50:I50"/>
    <mergeCell ref="H51:I51"/>
    <mergeCell ref="B16:J16"/>
    <mergeCell ref="B2:R2"/>
    <mergeCell ref="C3:R3"/>
    <mergeCell ref="B5:E5"/>
    <mergeCell ref="F5:I5"/>
    <mergeCell ref="K5:R5"/>
    <mergeCell ref="B7:J7"/>
  </mergeCells>
  <conditionalFormatting sqref="K8:R47">
    <cfRule type="cellIs" priority="1" stopIfTrue="1" operator="equal">
      <formula>""</formula>
    </cfRule>
    <cfRule type="containsText" priority="2" stopIfTrue="1" operator="containsText" text="&lt;">
      <formula>NOT(ISERROR(SEARCH("&lt;",K8)))</formula>
    </cfRule>
    <cfRule type="cellIs" dxfId="5" priority="3" operator="greaterThan">
      <formula>K$49</formula>
    </cfRule>
    <cfRule type="cellIs" dxfId="4" priority="4" operator="greaterThan">
      <formula>K$50</formula>
    </cfRule>
  </conditionalFormatting>
  <conditionalFormatting sqref="M8:R47">
    <cfRule type="cellIs" dxfId="3" priority="5" operator="greaterThan">
      <formula>M$51</formula>
    </cfRule>
  </conditionalFormatting>
  <pageMargins left="0.55118110236220474" right="0.55118110236220474" top="0.78740157480314965" bottom="0.78740157480314965" header="0.31496062992125984" footer="0.51181102362204722"/>
  <pageSetup paperSize="9" scale="54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11</vt:i4>
      </vt:variant>
      <vt:variant>
        <vt:lpstr>Benoemde bereiken</vt:lpstr>
      </vt:variant>
      <vt:variant>
        <vt:i4>4</vt:i4>
      </vt:variant>
    </vt:vector>
  </HeadingPairs>
  <TitlesOfParts>
    <vt:vector size="15" baseType="lpstr">
      <vt:lpstr>Manuel d'utilisation</vt:lpstr>
      <vt:lpstr>(Hydro)géologie</vt:lpstr>
      <vt:lpstr>Granulométrie</vt:lpstr>
      <vt:lpstr>Sol BXL Station-service</vt:lpstr>
      <vt:lpstr>Sol BXL Ordonnance</vt:lpstr>
      <vt:lpstr>Eau BXL Station-service</vt:lpstr>
      <vt:lpstr>Eau BXL Ordonnance</vt:lpstr>
      <vt:lpstr>Air du sol BXL</vt:lpstr>
      <vt:lpstr>Forages de contrôle IS</vt:lpstr>
      <vt:lpstr>Eau BXL monitoring post TA</vt:lpstr>
      <vt:lpstr>Histlog</vt:lpstr>
      <vt:lpstr>'(Hydro)géologie'!Afdrukbereik</vt:lpstr>
      <vt:lpstr>'Air du sol BXL'!Afdrukbereik</vt:lpstr>
      <vt:lpstr>'Eau BXL Station-service'!Afdrukbereik</vt:lpstr>
      <vt:lpstr>Granulométrie!Afdrukbereik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Pierre Bourguignon</dc:creator>
  <cp:lastModifiedBy>Leen Vandenbussche</cp:lastModifiedBy>
  <cp:lastPrinted>2020-04-06T09:49:48Z</cp:lastPrinted>
  <dcterms:created xsi:type="dcterms:W3CDTF">2020-02-05T08:30:14Z</dcterms:created>
  <dcterms:modified xsi:type="dcterms:W3CDTF">2021-06-24T07:27:43Z</dcterms:modified>
</cp:coreProperties>
</file>